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reak Plan" sheetId="1" state="visible" r:id="rId1"/>
    <sheet xmlns:r="http://schemas.openxmlformats.org/officeDocument/2006/relationships" name="Relief Roster" sheetId="2" state="visible" r:id="rId2"/>
    <sheet xmlns:r="http://schemas.openxmlformats.org/officeDocument/2006/relationships" name="Assumptions" sheetId="3" state="visible" r:id="rId3"/>
  </sheets>
  <definedNames>
    <definedName name="_xlnm._FilterDatabase" localSheetId="0" hidden="1">'Break Plan'!$A$1:$R$101</definedName>
    <definedName name="_xlnm._FilterDatabase" localSheetId="1" hidden="1">'Relief Roster'!$A$1:$C$101</definedName>
    <definedName name="_xlnm._FilterDatabase" localSheetId="2" hidden="1">'Assumptions'!$A$1:$B$25</definedName>
  </definedNames>
  <calcPr calcId="124519" calcMode="auto" fullCalcOnLoad="1" forceFullCalc="1"/>
</workbook>
</file>

<file path=xl/styles.xml><?xml version="1.0" encoding="utf-8"?>
<styleSheet xmlns="http://schemas.openxmlformats.org/spreadsheetml/2006/main">
  <numFmts count="3">
    <numFmt numFmtId="164" formatCode="mm/dd/yyyy hh:mm"/>
    <numFmt numFmtId="165" formatCode="mm/dd/yyyy"/>
    <numFmt numFmtId="166" formatCode="hh:mm"/>
  </numFmts>
  <fonts count="4">
    <font>
      <name val="Calibri"/>
      <family val="2"/>
      <color theme="1"/>
      <sz val="11"/>
      <scheme val="minor"/>
    </font>
    <font>
      <name val="Calibri"/>
      <b val="1"/>
      <color rgb="00FFFFFF"/>
      <sz val="11"/>
    </font>
    <font>
      <name val="Calibri"/>
      <color rgb="00234D70"/>
      <sz val="11"/>
    </font>
    <font>
      <name val="Calibri"/>
      <color rgb="00143D32"/>
      <sz val="11"/>
    </font>
  </fonts>
  <fills count="7">
    <fill>
      <patternFill/>
    </fill>
    <fill>
      <patternFill patternType="gray125"/>
    </fill>
    <fill>
      <patternFill patternType="solid">
        <fgColor rgb="00143D32"/>
      </patternFill>
    </fill>
    <fill>
      <patternFill patternType="solid">
        <fgColor rgb="0027624F"/>
      </patternFill>
    </fill>
    <fill>
      <patternFill patternType="solid">
        <fgColor rgb="00FFF3D6"/>
      </patternFill>
    </fill>
    <fill>
      <patternFill patternType="solid">
        <fgColor rgb="00FFFFFF"/>
      </patternFill>
    </fill>
    <fill>
      <patternFill patternType="solid">
        <fgColor rgb="00F1F5EF"/>
      </patternFill>
    </fill>
  </fills>
  <borders count="2">
    <border>
      <left/>
      <right/>
      <top/>
      <bottom/>
      <diagonal/>
    </border>
    <border>
      <left style="thin">
        <color rgb="00CAD7CA"/>
      </left>
      <right style="thin">
        <color rgb="00CAD7CA"/>
      </right>
      <top style="thin">
        <color rgb="00CAD7CA"/>
      </top>
      <bottom style="thin">
        <color rgb="00CAD7CA"/>
      </bottom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3" borderId="1" applyAlignment="1" pivotButton="0" quotePrefix="0" xfId="0">
      <alignment vertical="center" wrapText="1"/>
    </xf>
    <xf numFmtId="0" fontId="1" fillId="2" borderId="1" applyAlignment="1" pivotButton="0" quotePrefix="0" xfId="0">
      <alignment vertical="center" wrapText="1"/>
    </xf>
    <xf numFmtId="0" fontId="2" fillId="4" borderId="1" applyAlignment="1" pivotButton="0" quotePrefix="0" xfId="0">
      <alignment vertical="center" wrapText="1"/>
    </xf>
    <xf numFmtId="164" fontId="2" fillId="4" borderId="1" applyAlignment="1" pivotButton="0" quotePrefix="0" xfId="0">
      <alignment horizontal="right" vertical="center"/>
    </xf>
    <xf numFmtId="1" fontId="2" fillId="4" borderId="1" applyAlignment="1" pivotButton="0" quotePrefix="0" xfId="0">
      <alignment horizontal="right" vertical="center"/>
    </xf>
    <xf numFmtId="2" fontId="2" fillId="4" borderId="1" applyAlignment="1" pivotButton="0" quotePrefix="0" xfId="0">
      <alignment horizontal="right" vertical="center"/>
    </xf>
    <xf numFmtId="164" fontId="3" fillId="5" borderId="1" applyAlignment="1" pivotButton="0" quotePrefix="0" xfId="0">
      <alignment horizontal="right" vertical="center"/>
    </xf>
    <xf numFmtId="1" fontId="3" fillId="5" borderId="1" applyAlignment="1" pivotButton="0" quotePrefix="0" xfId="0">
      <alignment horizontal="right" vertical="center"/>
    </xf>
    <xf numFmtId="0" fontId="3" fillId="5" borderId="1" applyAlignment="1" pivotButton="0" quotePrefix="0" xfId="0">
      <alignment vertical="center" wrapText="1"/>
    </xf>
    <xf numFmtId="2" fontId="3" fillId="5" borderId="1" applyAlignment="1" pivotButton="0" quotePrefix="0" xfId="0">
      <alignment horizontal="right" vertical="center"/>
    </xf>
    <xf numFmtId="164" fontId="3" fillId="6" borderId="1" applyAlignment="1" pivotButton="0" quotePrefix="0" xfId="0">
      <alignment horizontal="right" vertical="center"/>
    </xf>
    <xf numFmtId="1" fontId="3" fillId="6" borderId="1" applyAlignment="1" pivotButton="0" quotePrefix="0" xfId="0">
      <alignment horizontal="right" vertical="center"/>
    </xf>
    <xf numFmtId="0" fontId="3" fillId="6" borderId="1" applyAlignment="1" pivotButton="0" quotePrefix="0" xfId="0">
      <alignment vertical="center" wrapText="1"/>
    </xf>
    <xf numFmtId="2" fontId="3" fillId="6" borderId="1" applyAlignment="1" pivotButton="0" quotePrefix="0" xfId="0">
      <alignment horizontal="right" vertical="center"/>
    </xf>
    <xf numFmtId="2" fontId="3" fillId="5" borderId="1" applyAlignment="1" pivotButton="0" quotePrefix="0" xfId="0">
      <alignment vertical="center" wrapText="1"/>
    </xf>
    <xf numFmtId="164" fontId="2" fillId="4" borderId="1" applyAlignment="1" pivotButton="0" quotePrefix="0" xfId="0">
      <alignment vertical="center" wrapText="1"/>
    </xf>
    <xf numFmtId="2" fontId="2" fillId="4" borderId="1" applyAlignment="1" pivotButton="0" quotePrefix="0" xfId="0">
      <alignment vertical="center" wrapText="1"/>
    </xf>
    <xf numFmtId="165" fontId="2" fillId="4" borderId="1" applyAlignment="1" pivotButton="0" quotePrefix="0" xfId="0">
      <alignment vertical="center" wrapText="1"/>
    </xf>
    <xf numFmtId="166" fontId="2" fillId="4" borderId="1" applyAlignment="1" pivotButton="0" quotePrefix="0" xfId="0">
      <alignment vertical="center" wrapText="1"/>
    </xf>
    <xf numFmtId="165" fontId="2" fillId="4" borderId="1" applyAlignment="1" pivotButton="0" quotePrefix="0" xfId="0">
      <alignment vertical="center" wrapText="1"/>
    </xf>
    <xf numFmtId="166" fontId="2" fillId="4" borderId="1" applyAlignment="1" pivotButton="0" quotePrefix="0" xfId="0">
      <alignment vertical="center" wrapText="1"/>
    </xf>
  </cellXfs>
  <cellStyles count="1">
    <cellStyle name="Normal" xfId="0" builtinId="0" hidden="0"/>
  </cellStyles>
  <dxfs count="5">
    <dxf>
      <fill>
        <patternFill patternType="solid">
          <fgColor rgb="00E8EBE7"/>
        </patternFill>
      </fill>
    </dxf>
    <dxf>
      <font>
        <name val="Calibri"/>
        <b val="1"/>
        <color rgb="00943D32"/>
        <sz val="11"/>
      </font>
      <fill>
        <patternFill patternType="solid">
          <fgColor rgb="00F5DFDA"/>
        </patternFill>
      </fill>
    </dxf>
    <dxf>
      <font>
        <name val="Calibri"/>
        <b val="1"/>
        <color rgb="00785514"/>
        <sz val="11"/>
      </font>
      <fill>
        <patternFill patternType="solid">
          <fgColor rgb="00FFE7B0"/>
        </patternFill>
      </fill>
    </dxf>
    <dxf>
      <font>
        <name val="Calibri"/>
        <b val="1"/>
        <color rgb="00256447"/>
        <sz val="11"/>
      </font>
      <fill>
        <patternFill patternType="solid">
          <fgColor rgb="00E2EFE5"/>
        </patternFill>
      </fill>
    </dxf>
    <dxf>
      <font>
        <name val="Calibri"/>
        <b val="1"/>
        <color rgb="006C416E"/>
        <sz val="11"/>
      </font>
      <fill>
        <patternFill patternType="solid">
          <fgColor rgb="00EEE0E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omments/comment1.xml><?xml version="1.0" encoding="utf-8"?>
<comments xmlns="http://schemas.openxmlformats.org/spreadsheetml/2006/main">
  <authors>
    <author>Workbook</author>
  </authors>
  <commentList>
    <comment ref="A1" authorId="0" shapeId="0">
      <text>
        <t>Editable input. All prefilled example records are fictional.</t>
      </text>
    </comment>
    <comment ref="B1" authorId="0" shapeId="0">
      <text>
        <t>Editable input. All prefilled example records are fictional.</t>
      </text>
    </comment>
    <comment ref="C1" authorId="0" shapeId="0">
      <text>
        <t>Editable input. All prefilled example records are fictional.</t>
      </text>
    </comment>
    <comment ref="D1" authorId="0" shapeId="0">
      <text>
        <t>Editable input. All prefilled example records are fictional.</t>
      </text>
    </comment>
    <comment ref="E1" authorId="0" shapeId="0">
      <text>
        <t>Editable input. All prefilled example records are fictional.</t>
      </text>
    </comment>
    <comment ref="F1" authorId="0" shapeId="0">
      <text>
        <t>Editable input. All prefilled example records are fictional.</t>
      </text>
    </comment>
    <comment ref="G1" authorId="0" shapeId="0">
      <text>
        <t>Editable input. All prefilled example records are fictional.</t>
      </text>
    </comment>
    <comment ref="H1" authorId="0" shapeId="0">
      <text>
        <t>Calculated field. Leave the formula intact. Worksheet protection is not enabled.</t>
      </text>
    </comment>
    <comment ref="I1" authorId="0" shapeId="0">
      <text>
        <t>Editable input. All prefilled example records are fictional.</t>
      </text>
    </comment>
    <comment ref="J1" authorId="0" shapeId="0">
      <text>
        <t>Calculated field. Leave the formula intact. Worksheet protection is not enabled.</t>
      </text>
    </comment>
    <comment ref="K1" authorId="0" shapeId="0">
      <text>
        <t>Calculated field. Leave the formula intact. Worksheet protection is not enabled.</t>
      </text>
    </comment>
    <comment ref="L1" authorId="0" shapeId="0">
      <text>
        <t>Calculated field. Leave the formula intact. Worksheet protection is not enabled.</t>
      </text>
    </comment>
    <comment ref="M1" authorId="0" shapeId="0">
      <text>
        <t>Calculated field. Leave the formula intact. Worksheet protection is not enabled.</t>
      </text>
    </comment>
    <comment ref="N1" authorId="0" shapeId="0">
      <text>
        <t>Calculated field. Leave the formula intact. Worksheet protection is not enabled.</t>
      </text>
    </comment>
    <comment ref="O1" authorId="0" shapeId="0">
      <text>
        <t>Calculated field. Leave the formula intact. Worksheet protection is not enabled.</t>
      </text>
    </comment>
    <comment ref="P1" authorId="0" shapeId="0">
      <text>
        <t>Calculated field. Leave the formula intact. Worksheet protection is not enabled.</t>
      </text>
    </comment>
    <comment ref="Q1" authorId="0" shapeId="0">
      <text>
        <t>Calculated field. Leave the formula intact. Worksheet protection is not enabled.</t>
      </text>
    </comment>
    <comment ref="R1" authorId="0" shapeId="0">
      <text>
        <t>Calculated field. Leave the formula intact. Worksheet protection is not enabled.</t>
      </text>
    </comment>
  </commentList>
</comment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sheet1.xml><?xml version="1.0" encoding="utf-8"?>
<worksheet xmlns="http://schemas.openxmlformats.org/spreadsheetml/2006/main">
  <sheetPr>
    <tabColor rgb="00143D32"/>
    <outlinePr summaryBelow="1" summaryRight="1"/>
    <pageSetUpPr fitToPage="1"/>
  </sheetPr>
  <dimension ref="A1:U101"/>
  <sheetViews>
    <sheetView showGridLines="0" zoomScale="7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23" customWidth="1" min="2" max="2"/>
    <col width="23" customWidth="1" min="3" max="3"/>
    <col width="17" customWidth="1" min="4" max="4"/>
    <col width="16" customWidth="1" min="5" max="5"/>
    <col width="23" customWidth="1" min="6" max="6"/>
    <col width="16" customWidth="1" min="7" max="7"/>
    <col width="23" customWidth="1" min="8" max="8"/>
    <col width="23" customWidth="1" min="9" max="9"/>
    <col width="23" customWidth="1" min="10" max="10"/>
    <col width="23" customWidth="1" min="11" max="11"/>
    <col width="16" customWidth="1" min="12" max="12"/>
    <col width="17" customWidth="1" min="13" max="13"/>
    <col width="15" customWidth="1" min="14" max="14"/>
    <col width="18" customWidth="1" min="15" max="15"/>
    <col width="22" customWidth="1" min="16" max="16"/>
    <col width="18" customWidth="1" min="17" max="17"/>
    <col width="19" customWidth="1" min="18" max="18"/>
    <col width="3" customWidth="1" min="19" max="19"/>
    <col width="37" customWidth="1" min="20" max="20"/>
    <col width="45" customWidth="1" min="21" max="21"/>
  </cols>
  <sheetData>
    <row r="1" ht="66" customHeight="1">
      <c r="A1" s="1" t="inlineStr">
        <is>
          <t>Post ID</t>
        </is>
      </c>
      <c r="B1" s="1" t="inlineStr">
        <is>
          <t>Shift Start</t>
        </is>
      </c>
      <c r="C1" s="1" t="inlineStr">
        <is>
          <t>Shift End</t>
        </is>
      </c>
      <c r="D1" s="1" t="inlineStr">
        <is>
          <t>Planned Staff Before Break (guards)</t>
        </is>
      </c>
      <c r="E1" s="1" t="inlineStr">
        <is>
          <t>Required Staff (guards)</t>
        </is>
      </c>
      <c r="F1" s="1" t="inlineStr">
        <is>
          <t>Break Start</t>
        </is>
      </c>
      <c r="G1" s="1" t="inlineStr">
        <is>
          <t>Break Length (minutes)</t>
        </is>
      </c>
      <c r="H1" s="2" t="inlineStr">
        <is>
          <t>Break End</t>
        </is>
      </c>
      <c r="I1" s="1" t="inlineStr">
        <is>
          <t>Relief ID</t>
        </is>
      </c>
      <c r="J1" s="2" t="inlineStr">
        <is>
          <t>Relief Available From</t>
        </is>
      </c>
      <c r="K1" s="2" t="inlineStr">
        <is>
          <t>Relief Available Until</t>
        </is>
      </c>
      <c r="L1" s="2" t="inlineStr">
        <is>
          <t>Relief Conflict Count</t>
        </is>
      </c>
      <c r="M1" s="2" t="inlineStr">
        <is>
          <t>Same-Post Overlap Count</t>
        </is>
      </c>
      <c r="N1" s="2" t="inlineStr">
        <is>
          <t>Usable Relief (guards)</t>
        </is>
      </c>
      <c r="O1" s="2" t="inlineStr">
        <is>
          <t>Planned Staff During Break (guards)</t>
        </is>
      </c>
      <c r="P1" s="2" t="inlineStr">
        <is>
          <t>Coverage Status</t>
        </is>
      </c>
      <c r="Q1" s="2" t="inlineStr">
        <is>
          <t>Record Check</t>
        </is>
      </c>
      <c r="R1" s="2" t="inlineStr">
        <is>
          <t>Unattended Time (post-minutes)</t>
        </is>
      </c>
      <c r="T1" s="2" t="inlineStr">
        <is>
          <t>Planning summary</t>
        </is>
      </c>
      <c r="U1" s="2" t="inlineStr">
        <is>
          <t>Planned coverage only</t>
        </is>
      </c>
    </row>
    <row r="2" ht="33" customHeight="1">
      <c r="A2" s="3" t="inlineStr">
        <is>
          <t>Example Post 01</t>
        </is>
      </c>
      <c r="B2" s="4" t="n">
        <v>46295.91666666666</v>
      </c>
      <c r="C2" s="4" t="n">
        <v>46296.25</v>
      </c>
      <c r="D2" s="5" t="n">
        <v>1</v>
      </c>
      <c r="E2" s="5" t="n">
        <v>1</v>
      </c>
      <c r="F2" s="4" t="n">
        <v>46296</v>
      </c>
      <c r="G2" s="6" t="n">
        <v>30</v>
      </c>
      <c r="H2" s="7">
        <f>IF(COUNT(F2:G2)=2,F2+G2/1440,"")</f>
        <v/>
      </c>
      <c r="I2" s="3" t="inlineStr">
        <is>
          <t>Example Relief A</t>
        </is>
      </c>
      <c r="J2" s="7">
        <f>IF(I2="","",IFERROR(VLOOKUP(I2,'Relief Roster'!$A$2:$C$101,2,FALSE),""))</f>
        <v/>
      </c>
      <c r="K2" s="7">
        <f>IF(I2="","",IFERROR(VLOOKUP(I2,'Relief Roster'!$A$2:$C$101,3,FALSE),""))</f>
        <v/>
      </c>
      <c r="L2" s="8">
        <f>IF(OR(I2="",H2=""),"",SUMPRODUCT(($I$2:$I$101=I2)*ISNUMBER($F$2:$F$101)*ISNUMBER($H$2:$H$101)*($F$2:$F$101&lt;H2)*($H$2:$H$101&gt;F2))-1)</f>
        <v/>
      </c>
      <c r="M2" s="8">
        <f>IF(OR(A2="",H2=""),"",SUMPRODUCT(($A$2:$A$101=A2)*ISNUMBER($F$2:$F$101)*ISNUMBER($H$2:$H$101)*($F$2:$F$101&lt;H2)*($H$2:$H$101&gt;F2))-1)</f>
        <v/>
      </c>
      <c r="N2" s="8">
        <f>IF(Q2&lt;&gt;"Ready","",IF(AND(I2&lt;&gt;"",ISNUMBER(J2),ISNUMBER(K2),J2&lt;=F2,K2&gt;=H2,L2=0),1,0))</f>
        <v/>
      </c>
      <c r="O2" s="8">
        <f>IF(Q2="Ready",D2-1+N2,"")</f>
        <v/>
      </c>
      <c r="P2" s="9">
        <f>IF(Q2="","",IF(Q2&lt;&gt;"Ready","Review",IF(O2=0,"Unattended",IF(O2&lt;E2,"Below requirement","Covered"))))</f>
        <v/>
      </c>
      <c r="Q2" s="9">
        <f>IF(COUNTA(A2:G2,I2)=0,"",IF(OR(A2="",COUNT(B2:G2)&lt;&gt;6),"Incomplete",IF(OR(C2&lt;=B2,F2&lt;B2,H2&gt;C2,G2&lt;=0,D2&lt;1,E2&lt;1,M2&gt;0),"Review","Ready")))</f>
        <v/>
      </c>
      <c r="R2" s="10">
        <f>IF(Q2&lt;&gt;"Ready","",IF(O2=0,G2,0))</f>
        <v/>
      </c>
      <c r="T2" s="9" t="inlineStr">
        <is>
          <t>Totals basis</t>
        </is>
      </c>
      <c r="U2" s="9">
        <f>IF(U4&gt;0,"Provisional","Resolved records")</f>
        <v/>
      </c>
    </row>
    <row r="3" ht="33" customHeight="1">
      <c r="A3" s="3" t="inlineStr">
        <is>
          <t>Example Post 02</t>
        </is>
      </c>
      <c r="B3" s="4" t="n">
        <v>46295.91666666666</v>
      </c>
      <c r="C3" s="4" t="n">
        <v>46296.25</v>
      </c>
      <c r="D3" s="5" t="n">
        <v>1</v>
      </c>
      <c r="E3" s="5" t="n">
        <v>1</v>
      </c>
      <c r="F3" s="4" t="n">
        <v>46296.01041666666</v>
      </c>
      <c r="G3" s="6" t="n">
        <v>30</v>
      </c>
      <c r="H3" s="11">
        <f>IF(COUNT(F3:G3)=2,F3+G3/1440,"")</f>
        <v/>
      </c>
      <c r="I3" s="3" t="inlineStr">
        <is>
          <t>Example Relief A</t>
        </is>
      </c>
      <c r="J3" s="11">
        <f>IF(I3="","",IFERROR(VLOOKUP(I3,'Relief Roster'!$A$2:$C$101,2,FALSE),""))</f>
        <v/>
      </c>
      <c r="K3" s="11">
        <f>IF(I3="","",IFERROR(VLOOKUP(I3,'Relief Roster'!$A$2:$C$101,3,FALSE),""))</f>
        <v/>
      </c>
      <c r="L3" s="12">
        <f>IF(OR(I3="",H3=""),"",SUMPRODUCT(($I$2:$I$101=I3)*ISNUMBER($F$2:$F$101)*ISNUMBER($H$2:$H$101)*($F$2:$F$101&lt;H3)*($H$2:$H$101&gt;F3))-1)</f>
        <v/>
      </c>
      <c r="M3" s="12">
        <f>IF(OR(A3="",H3=""),"",SUMPRODUCT(($A$2:$A$101=A3)*ISNUMBER($F$2:$F$101)*ISNUMBER($H$2:$H$101)*($F$2:$F$101&lt;H3)*($H$2:$H$101&gt;F3))-1)</f>
        <v/>
      </c>
      <c r="N3" s="12">
        <f>IF(Q3&lt;&gt;"Ready","",IF(AND(I3&lt;&gt;"",ISNUMBER(J3),ISNUMBER(K3),J3&lt;=F3,K3&gt;=H3,L3=0),1,0))</f>
        <v/>
      </c>
      <c r="O3" s="12">
        <f>IF(Q3="Ready",D3-1+N3,"")</f>
        <v/>
      </c>
      <c r="P3" s="13">
        <f>IF(Q3="","",IF(Q3&lt;&gt;"Ready","Review",IF(O3=0,"Unattended",IF(O3&lt;E3,"Below requirement","Covered"))))</f>
        <v/>
      </c>
      <c r="Q3" s="13">
        <f>IF(COUNTA(A3:G3,I3)=0,"",IF(OR(A3="",COUNT(B3:G3)&lt;&gt;6),"Incomplete",IF(OR(C3&lt;=B3,F3&lt;B3,H3&gt;C3,G3&lt;=0,D3&lt;1,E3&lt;1,M3&gt;0),"Review","Ready")))</f>
        <v/>
      </c>
      <c r="R3" s="14">
        <f>IF(Q3&lt;&gt;"Ready","",IF(O3=0,G3,0))</f>
        <v/>
      </c>
      <c r="T3" s="13" t="inlineStr">
        <is>
          <t>Ready records</t>
        </is>
      </c>
      <c r="U3" s="13">
        <f>COUNTIF(Q2:Q101,"Ready")</f>
        <v/>
      </c>
    </row>
    <row r="4" ht="33" customHeight="1">
      <c r="A4" s="3" t="inlineStr">
        <is>
          <t>Example Post 03</t>
        </is>
      </c>
      <c r="B4" s="4" t="n">
        <v>46295.91666666666</v>
      </c>
      <c r="C4" s="4" t="n">
        <v>46296.25</v>
      </c>
      <c r="D4" s="5" t="n">
        <v>1</v>
      </c>
      <c r="E4" s="5" t="n">
        <v>1</v>
      </c>
      <c r="F4" s="4" t="n">
        <v>46296.04166666666</v>
      </c>
      <c r="G4" s="6" t="n">
        <v>30</v>
      </c>
      <c r="H4" s="7">
        <f>IF(COUNT(F4:G4)=2,F4+G4/1440,"")</f>
        <v/>
      </c>
      <c r="I4" s="3" t="inlineStr">
        <is>
          <t>Example Relief A</t>
        </is>
      </c>
      <c r="J4" s="7">
        <f>IF(I4="","",IFERROR(VLOOKUP(I4,'Relief Roster'!$A$2:$C$101,2,FALSE),""))</f>
        <v/>
      </c>
      <c r="K4" s="7">
        <f>IF(I4="","",IFERROR(VLOOKUP(I4,'Relief Roster'!$A$2:$C$101,3,FALSE),""))</f>
        <v/>
      </c>
      <c r="L4" s="8">
        <f>IF(OR(I4="",H4=""),"",SUMPRODUCT(($I$2:$I$101=I4)*ISNUMBER($F$2:$F$101)*ISNUMBER($H$2:$H$101)*($F$2:$F$101&lt;H4)*($H$2:$H$101&gt;F4))-1)</f>
        <v/>
      </c>
      <c r="M4" s="8">
        <f>IF(OR(A4="",H4=""),"",SUMPRODUCT(($A$2:$A$101=A4)*ISNUMBER($F$2:$F$101)*ISNUMBER($H$2:$H$101)*($F$2:$F$101&lt;H4)*($H$2:$H$101&gt;F4))-1)</f>
        <v/>
      </c>
      <c r="N4" s="8">
        <f>IF(Q4&lt;&gt;"Ready","",IF(AND(I4&lt;&gt;"",ISNUMBER(J4),ISNUMBER(K4),J4&lt;=F4,K4&gt;=H4,L4=0),1,0))</f>
        <v/>
      </c>
      <c r="O4" s="8">
        <f>IF(Q4="Ready",D4-1+N4,"")</f>
        <v/>
      </c>
      <c r="P4" s="9">
        <f>IF(Q4="","",IF(Q4&lt;&gt;"Ready","Review",IF(O4=0,"Unattended",IF(O4&lt;E4,"Below requirement","Covered"))))</f>
        <v/>
      </c>
      <c r="Q4" s="9">
        <f>IF(COUNTA(A4:G4,I4)=0,"",IF(OR(A4="",COUNT(B4:G4)&lt;&gt;6),"Incomplete",IF(OR(C4&lt;=B4,F4&lt;B4,H4&gt;C4,G4&lt;=0,D4&lt;1,E4&lt;1,M4&gt;0),"Review","Ready")))</f>
        <v/>
      </c>
      <c r="R4" s="10">
        <f>IF(Q4&lt;&gt;"Ready","",IF(O4=0,G4,0))</f>
        <v/>
      </c>
      <c r="T4" s="9" t="inlineStr">
        <is>
          <t>Unresolved records</t>
        </is>
      </c>
      <c r="U4" s="9">
        <f>COUNTIF(Q2:Q101,"Incomplete")+COUNTIF(Q2:Q101,"Review")</f>
        <v/>
      </c>
    </row>
    <row r="5" ht="33" customHeight="1">
      <c r="A5" s="3" t="inlineStr">
        <is>
          <t>Example Post 04</t>
        </is>
      </c>
      <c r="B5" s="4" t="n">
        <v>46295.91666666666</v>
      </c>
      <c r="C5" s="4" t="n">
        <v>46296.25</v>
      </c>
      <c r="D5" s="5" t="n">
        <v>1</v>
      </c>
      <c r="E5" s="5" t="n">
        <v>1</v>
      </c>
      <c r="F5" s="4" t="n">
        <v>46296.0625</v>
      </c>
      <c r="G5" s="6" t="n">
        <v>30</v>
      </c>
      <c r="H5" s="11">
        <f>IF(COUNT(F5:G5)=2,F5+G5/1440,"")</f>
        <v/>
      </c>
      <c r="I5" s="3" t="inlineStr">
        <is>
          <t>Example Relief A</t>
        </is>
      </c>
      <c r="J5" s="11">
        <f>IF(I5="","",IFERROR(VLOOKUP(I5,'Relief Roster'!$A$2:$C$101,2,FALSE),""))</f>
        <v/>
      </c>
      <c r="K5" s="11">
        <f>IF(I5="","",IFERROR(VLOOKUP(I5,'Relief Roster'!$A$2:$C$101,3,FALSE),""))</f>
        <v/>
      </c>
      <c r="L5" s="12">
        <f>IF(OR(I5="",H5=""),"",SUMPRODUCT(($I$2:$I$101=I5)*ISNUMBER($F$2:$F$101)*ISNUMBER($H$2:$H$101)*($F$2:$F$101&lt;H5)*($H$2:$H$101&gt;F5))-1)</f>
        <v/>
      </c>
      <c r="M5" s="12">
        <f>IF(OR(A5="",H5=""),"",SUMPRODUCT(($A$2:$A$101=A5)*ISNUMBER($F$2:$F$101)*ISNUMBER($H$2:$H$101)*($F$2:$F$101&lt;H5)*($H$2:$H$101&gt;F5))-1)</f>
        <v/>
      </c>
      <c r="N5" s="12">
        <f>IF(Q5&lt;&gt;"Ready","",IF(AND(I5&lt;&gt;"",ISNUMBER(J5),ISNUMBER(K5),J5&lt;=F5,K5&gt;=H5,L5=0),1,0))</f>
        <v/>
      </c>
      <c r="O5" s="12">
        <f>IF(Q5="Ready",D5-1+N5,"")</f>
        <v/>
      </c>
      <c r="P5" s="13">
        <f>IF(Q5="","",IF(Q5&lt;&gt;"Ready","Review",IF(O5=0,"Unattended",IF(O5&lt;E5,"Below requirement","Covered"))))</f>
        <v/>
      </c>
      <c r="Q5" s="13">
        <f>IF(COUNTA(A5:G5,I5)=0,"",IF(OR(A5="",COUNT(B5:G5)&lt;&gt;6),"Incomplete",IF(OR(C5&lt;=B5,F5&lt;B5,H5&gt;C5,G5&lt;=0,D5&lt;1,E5&lt;1,M5&gt;0),"Review","Ready")))</f>
        <v/>
      </c>
      <c r="R5" s="14">
        <f>IF(Q5&lt;&gt;"Ready","",IF(O5=0,G5,0))</f>
        <v/>
      </c>
      <c r="T5" s="13">
        <f>IF(U4&gt;0,"Provisional unattended windows","Unattended windows")</f>
        <v/>
      </c>
      <c r="U5" s="13">
        <f>COUNTIF(P2:P101,"Unattended")</f>
        <v/>
      </c>
    </row>
    <row r="6" ht="33" customHeight="1">
      <c r="A6" s="3" t="inlineStr">
        <is>
          <t>Example Post 05</t>
        </is>
      </c>
      <c r="B6" s="4" t="n">
        <v>46295.91666666666</v>
      </c>
      <c r="C6" s="4" t="n">
        <v>46296.25</v>
      </c>
      <c r="D6" s="5" t="n">
        <v>1</v>
      </c>
      <c r="E6" s="5" t="n">
        <v>1</v>
      </c>
      <c r="F6" s="4" t="n">
        <v>46296.08333333334</v>
      </c>
      <c r="G6" s="6" t="n">
        <v>30</v>
      </c>
      <c r="H6" s="7">
        <f>IF(COUNT(F6:G6)=2,F6+G6/1440,"")</f>
        <v/>
      </c>
      <c r="I6" s="3" t="n"/>
      <c r="J6" s="7">
        <f>IF(I6="","",IFERROR(VLOOKUP(I6,'Relief Roster'!$A$2:$C$101,2,FALSE),""))</f>
        <v/>
      </c>
      <c r="K6" s="7">
        <f>IF(I6="","",IFERROR(VLOOKUP(I6,'Relief Roster'!$A$2:$C$101,3,FALSE),""))</f>
        <v/>
      </c>
      <c r="L6" s="8">
        <f>IF(OR(I6="",H6=""),"",SUMPRODUCT(($I$2:$I$101=I6)*ISNUMBER($F$2:$F$101)*ISNUMBER($H$2:$H$101)*($F$2:$F$101&lt;H6)*($H$2:$H$101&gt;F6))-1)</f>
        <v/>
      </c>
      <c r="M6" s="8">
        <f>IF(OR(A6="",H6=""),"",SUMPRODUCT(($A$2:$A$101=A6)*ISNUMBER($F$2:$F$101)*ISNUMBER($H$2:$H$101)*($F$2:$F$101&lt;H6)*($H$2:$H$101&gt;F6))-1)</f>
        <v/>
      </c>
      <c r="N6" s="8">
        <f>IF(Q6&lt;&gt;"Ready","",IF(AND(I6&lt;&gt;"",ISNUMBER(J6),ISNUMBER(K6),J6&lt;=F6,K6&gt;=H6,L6=0),1,0))</f>
        <v/>
      </c>
      <c r="O6" s="8">
        <f>IF(Q6="Ready",D6-1+N6,"")</f>
        <v/>
      </c>
      <c r="P6" s="9">
        <f>IF(Q6="","",IF(Q6&lt;&gt;"Ready","Review",IF(O6=0,"Unattended",IF(O6&lt;E6,"Below requirement","Covered"))))</f>
        <v/>
      </c>
      <c r="Q6" s="9">
        <f>IF(COUNTA(A6:G6,I6)=0,"",IF(OR(A6="",COUNT(B6:G6)&lt;&gt;6),"Incomplete",IF(OR(C6&lt;=B6,F6&lt;B6,H6&gt;C6,G6&lt;=0,D6&lt;1,E6&lt;1,M6&gt;0),"Review","Ready")))</f>
        <v/>
      </c>
      <c r="R6" s="10">
        <f>IF(Q6&lt;&gt;"Ready","",IF(O6=0,G6,0))</f>
        <v/>
      </c>
      <c r="T6" s="9">
        <f>IF(U4&gt;0,"Provisional unattended post-minutes","Planned unattended post-minutes")</f>
        <v/>
      </c>
      <c r="U6" s="15">
        <f>SUM(R2:R101)</f>
        <v/>
      </c>
    </row>
    <row r="7" ht="33" customHeight="1">
      <c r="A7" s="3" t="inlineStr">
        <is>
          <t>Example Post 06</t>
        </is>
      </c>
      <c r="B7" s="4" t="n">
        <v>46295.91666666666</v>
      </c>
      <c r="C7" s="4" t="n">
        <v>46296.25</v>
      </c>
      <c r="D7" s="5" t="n">
        <v>1</v>
      </c>
      <c r="E7" s="5" t="n">
        <v>1</v>
      </c>
      <c r="F7" s="4" t="n">
        <v>46296.10416666666</v>
      </c>
      <c r="G7" s="6" t="n">
        <v>30</v>
      </c>
      <c r="H7" s="11">
        <f>IF(COUNT(F7:G7)=2,F7+G7/1440,"")</f>
        <v/>
      </c>
      <c r="I7" s="3" t="inlineStr">
        <is>
          <t>Example Relief B</t>
        </is>
      </c>
      <c r="J7" s="11">
        <f>IF(I7="","",IFERROR(VLOOKUP(I7,'Relief Roster'!$A$2:$C$101,2,FALSE),""))</f>
        <v/>
      </c>
      <c r="K7" s="11">
        <f>IF(I7="","",IFERROR(VLOOKUP(I7,'Relief Roster'!$A$2:$C$101,3,FALSE),""))</f>
        <v/>
      </c>
      <c r="L7" s="12">
        <f>IF(OR(I7="",H7=""),"",SUMPRODUCT(($I$2:$I$101=I7)*ISNUMBER($F$2:$F$101)*ISNUMBER($H$2:$H$101)*($F$2:$F$101&lt;H7)*($H$2:$H$101&gt;F7))-1)</f>
        <v/>
      </c>
      <c r="M7" s="12">
        <f>IF(OR(A7="",H7=""),"",SUMPRODUCT(($A$2:$A$101=A7)*ISNUMBER($F$2:$F$101)*ISNUMBER($H$2:$H$101)*($F$2:$F$101&lt;H7)*($H$2:$H$101&gt;F7))-1)</f>
        <v/>
      </c>
      <c r="N7" s="12">
        <f>IF(Q7&lt;&gt;"Ready","",IF(AND(I7&lt;&gt;"",ISNUMBER(J7),ISNUMBER(K7),J7&lt;=F7,K7&gt;=H7,L7=0),1,0))</f>
        <v/>
      </c>
      <c r="O7" s="12">
        <f>IF(Q7="Ready",D7-1+N7,"")</f>
        <v/>
      </c>
      <c r="P7" s="13">
        <f>IF(Q7="","",IF(Q7&lt;&gt;"Ready","Review",IF(O7=0,"Unattended",IF(O7&lt;E7,"Below requirement","Covered"))))</f>
        <v/>
      </c>
      <c r="Q7" s="13">
        <f>IF(COUNTA(A7:G7,I7)=0,"",IF(OR(A7="",COUNT(B7:G7)&lt;&gt;6),"Incomplete",IF(OR(C7&lt;=B7,F7&lt;B7,H7&gt;C7,G7&lt;=0,D7&lt;1,E7&lt;1,M7&gt;0),"Review","Ready")))</f>
        <v/>
      </c>
      <c r="R7" s="14">
        <f>IF(Q7&lt;&gt;"Ready","",IF(O7=0,G7,0))</f>
        <v/>
      </c>
      <c r="T7" s="13">
        <f>IF(U4&gt;0,"Provisional below-requirement windows","Below-requirement windows")</f>
        <v/>
      </c>
      <c r="U7" s="13">
        <f>COUNTIF(P2:P101,"Below requirement")</f>
        <v/>
      </c>
    </row>
    <row r="8" ht="33" customHeight="1">
      <c r="A8" s="3" t="inlineStr">
        <is>
          <t>Example Post 07</t>
        </is>
      </c>
      <c r="B8" s="4" t="n">
        <v>46295.91666666666</v>
      </c>
      <c r="C8" s="4" t="n">
        <v>46296.25</v>
      </c>
      <c r="D8" s="5" t="n">
        <v>1</v>
      </c>
      <c r="E8" s="5" t="n">
        <v>1</v>
      </c>
      <c r="F8" s="4" t="n">
        <v>46296.125</v>
      </c>
      <c r="G8" s="6" t="n">
        <v>30</v>
      </c>
      <c r="H8" s="7">
        <f>IF(COUNT(F8:G8)=2,F8+G8/1440,"")</f>
        <v/>
      </c>
      <c r="I8" s="3" t="inlineStr">
        <is>
          <t>Example Relief B</t>
        </is>
      </c>
      <c r="J8" s="7">
        <f>IF(I8="","",IFERROR(VLOOKUP(I8,'Relief Roster'!$A$2:$C$101,2,FALSE),""))</f>
        <v/>
      </c>
      <c r="K8" s="7">
        <f>IF(I8="","",IFERROR(VLOOKUP(I8,'Relief Roster'!$A$2:$C$101,3,FALSE),""))</f>
        <v/>
      </c>
      <c r="L8" s="8">
        <f>IF(OR(I8="",H8=""),"",SUMPRODUCT(($I$2:$I$101=I8)*ISNUMBER($F$2:$F$101)*ISNUMBER($H$2:$H$101)*($F$2:$F$101&lt;H8)*($H$2:$H$101&gt;F8))-1)</f>
        <v/>
      </c>
      <c r="M8" s="8">
        <f>IF(OR(A8="",H8=""),"",SUMPRODUCT(($A$2:$A$101=A8)*ISNUMBER($F$2:$F$101)*ISNUMBER($H$2:$H$101)*($F$2:$F$101&lt;H8)*($H$2:$H$101&gt;F8))-1)</f>
        <v/>
      </c>
      <c r="N8" s="8">
        <f>IF(Q8&lt;&gt;"Ready","",IF(AND(I8&lt;&gt;"",ISNUMBER(J8),ISNUMBER(K8),J8&lt;=F8,K8&gt;=H8,L8=0),1,0))</f>
        <v/>
      </c>
      <c r="O8" s="8">
        <f>IF(Q8="Ready",D8-1+N8,"")</f>
        <v/>
      </c>
      <c r="P8" s="9">
        <f>IF(Q8="","",IF(Q8&lt;&gt;"Ready","Review",IF(O8=0,"Unattended",IF(O8&lt;E8,"Below requirement","Covered"))))</f>
        <v/>
      </c>
      <c r="Q8" s="9">
        <f>IF(COUNTA(A8:G8,I8)=0,"",IF(OR(A8="",COUNT(B8:G8)&lt;&gt;6),"Incomplete",IF(OR(C8&lt;=B8,F8&lt;B8,H8&gt;C8,G8&lt;=0,D8&lt;1,E8&lt;1,M8&gt;0),"Review","Ready")))</f>
        <v/>
      </c>
      <c r="R8" s="10">
        <f>IF(Q8&lt;&gt;"Ready","",IF(O8=0,G8,0))</f>
        <v/>
      </c>
      <c r="T8" s="9" t="inlineStr">
        <is>
          <t>Records with relief conflicts</t>
        </is>
      </c>
      <c r="U8" s="9">
        <f>COUNTIF(L2:L101,"&gt;0")</f>
        <v/>
      </c>
    </row>
    <row r="9" ht="33" customHeight="1">
      <c r="A9" s="3" t="inlineStr">
        <is>
          <t>Example Post 08</t>
        </is>
      </c>
      <c r="B9" s="4" t="n">
        <v>46295.91666666666</v>
      </c>
      <c r="C9" s="4" t="n">
        <v>46296.25</v>
      </c>
      <c r="D9" s="5" t="n">
        <v>1</v>
      </c>
      <c r="E9" s="5" t="n">
        <v>1</v>
      </c>
      <c r="F9" s="4" t="n">
        <v>46296.14583333334</v>
      </c>
      <c r="G9" s="6" t="n">
        <v>30</v>
      </c>
      <c r="H9" s="11">
        <f>IF(COUNT(F9:G9)=2,F9+G9/1440,"")</f>
        <v/>
      </c>
      <c r="I9" s="3" t="inlineStr">
        <is>
          <t>Example Relief C</t>
        </is>
      </c>
      <c r="J9" s="11">
        <f>IF(I9="","",IFERROR(VLOOKUP(I9,'Relief Roster'!$A$2:$C$101,2,FALSE),""))</f>
        <v/>
      </c>
      <c r="K9" s="11">
        <f>IF(I9="","",IFERROR(VLOOKUP(I9,'Relief Roster'!$A$2:$C$101,3,FALSE),""))</f>
        <v/>
      </c>
      <c r="L9" s="12">
        <f>IF(OR(I9="",H9=""),"",SUMPRODUCT(($I$2:$I$101=I9)*ISNUMBER($F$2:$F$101)*ISNUMBER($H$2:$H$101)*($F$2:$F$101&lt;H9)*($H$2:$H$101&gt;F9))-1)</f>
        <v/>
      </c>
      <c r="M9" s="12">
        <f>IF(OR(A9="",H9=""),"",SUMPRODUCT(($A$2:$A$101=A9)*ISNUMBER($F$2:$F$101)*ISNUMBER($H$2:$H$101)*($F$2:$F$101&lt;H9)*($H$2:$H$101&gt;F9))-1)</f>
        <v/>
      </c>
      <c r="N9" s="12">
        <f>IF(Q9&lt;&gt;"Ready","",IF(AND(I9&lt;&gt;"",ISNUMBER(J9),ISNUMBER(K9),J9&lt;=F9,K9&gt;=H9,L9=0),1,0))</f>
        <v/>
      </c>
      <c r="O9" s="12">
        <f>IF(Q9="Ready",D9-1+N9,"")</f>
        <v/>
      </c>
      <c r="P9" s="13">
        <f>IF(Q9="","",IF(Q9&lt;&gt;"Ready","Review",IF(O9=0,"Unattended",IF(O9&lt;E9,"Below requirement","Covered"))))</f>
        <v/>
      </c>
      <c r="Q9" s="13">
        <f>IF(COUNTA(A9:G9,I9)=0,"",IF(OR(A9="",COUNT(B9:G9)&lt;&gt;6),"Incomplete",IF(OR(C9&lt;=B9,F9&lt;B9,H9&gt;C9,G9&lt;=0,D9&lt;1,E9&lt;1,M9&gt;0),"Review","Ready")))</f>
        <v/>
      </c>
      <c r="R9" s="14">
        <f>IF(Q9&lt;&gt;"Ready","",IF(O9=0,G9,0))</f>
        <v/>
      </c>
      <c r="T9" s="13" t="inlineStr">
        <is>
          <t>Ready records with unusable assigned relief</t>
        </is>
      </c>
      <c r="U9" s="13">
        <f>COUNTIFS(Q2:Q101,"Ready",I2:I101,"&lt;&gt;",N2:N101,0)</f>
        <v/>
      </c>
    </row>
    <row r="10" ht="33" customHeight="1">
      <c r="A10" s="3" t="inlineStr">
        <is>
          <t>Example Post 09</t>
        </is>
      </c>
      <c r="B10" s="4" t="n">
        <v>46295.91666666666</v>
      </c>
      <c r="C10" s="4" t="n">
        <v>46296.25</v>
      </c>
      <c r="D10" s="5" t="n">
        <v>1</v>
      </c>
      <c r="E10" s="5" t="n">
        <v>1</v>
      </c>
      <c r="F10" s="4" t="n">
        <v>46296.16666666666</v>
      </c>
      <c r="G10" s="6" t="n">
        <v>30</v>
      </c>
      <c r="H10" s="7">
        <f>IF(COUNT(F10:G10)=2,F10+G10/1440,"")</f>
        <v/>
      </c>
      <c r="I10" s="3" t="inlineStr">
        <is>
          <t>Example Relief C</t>
        </is>
      </c>
      <c r="J10" s="7">
        <f>IF(I10="","",IFERROR(VLOOKUP(I10,'Relief Roster'!$A$2:$C$101,2,FALSE),""))</f>
        <v/>
      </c>
      <c r="K10" s="7">
        <f>IF(I10="","",IFERROR(VLOOKUP(I10,'Relief Roster'!$A$2:$C$101,3,FALSE),""))</f>
        <v/>
      </c>
      <c r="L10" s="8">
        <f>IF(OR(I10="",H10=""),"",SUMPRODUCT(($I$2:$I$101=I10)*ISNUMBER($F$2:$F$101)*ISNUMBER($H$2:$H$101)*($F$2:$F$101&lt;H10)*($H$2:$H$101&gt;F10))-1)</f>
        <v/>
      </c>
      <c r="M10" s="8">
        <f>IF(OR(A10="",H10=""),"",SUMPRODUCT(($A$2:$A$101=A10)*ISNUMBER($F$2:$F$101)*ISNUMBER($H$2:$H$101)*($F$2:$F$101&lt;H10)*($H$2:$H$101&gt;F10))-1)</f>
        <v/>
      </c>
      <c r="N10" s="8">
        <f>IF(Q10&lt;&gt;"Ready","",IF(AND(I10&lt;&gt;"",ISNUMBER(J10),ISNUMBER(K10),J10&lt;=F10,K10&gt;=H10,L10=0),1,0))</f>
        <v/>
      </c>
      <c r="O10" s="8">
        <f>IF(Q10="Ready",D10-1+N10,"")</f>
        <v/>
      </c>
      <c r="P10" s="9">
        <f>IF(Q10="","",IF(Q10&lt;&gt;"Ready","Review",IF(O10=0,"Unattended",IF(O10&lt;E10,"Below requirement","Covered"))))</f>
        <v/>
      </c>
      <c r="Q10" s="9">
        <f>IF(COUNTA(A10:G10,I10)=0,"",IF(OR(A10="",COUNT(B10:G10)&lt;&gt;6),"Incomplete",IF(OR(C10&lt;=B10,F10&lt;B10,H10&gt;C10,G10&lt;=0,D10&lt;1,E10&lt;1,M10&gt;0),"Review","Ready")))</f>
        <v/>
      </c>
      <c r="R10" s="10">
        <f>IF(Q10&lt;&gt;"Ready","",IF(O10=0,G10,0))</f>
        <v/>
      </c>
    </row>
    <row r="11" ht="57" customHeight="1">
      <c r="A11" s="3" t="inlineStr">
        <is>
          <t>Example Post 10</t>
        </is>
      </c>
      <c r="B11" s="4" t="n">
        <v>46295.91666666666</v>
      </c>
      <c r="C11" s="4" t="n">
        <v>46296.25</v>
      </c>
      <c r="D11" s="5" t="n">
        <v>1</v>
      </c>
      <c r="E11" s="5" t="n">
        <v>1</v>
      </c>
      <c r="F11" s="4" t="n">
        <v>46296.1875</v>
      </c>
      <c r="G11" s="6" t="n">
        <v>30</v>
      </c>
      <c r="H11" s="11">
        <f>IF(COUNT(F11:G11)=2,F11+G11/1440,"")</f>
        <v/>
      </c>
      <c r="I11" s="3" t="inlineStr">
        <is>
          <t>Example Relief A</t>
        </is>
      </c>
      <c r="J11" s="11">
        <f>IF(I11="","",IFERROR(VLOOKUP(I11,'Relief Roster'!$A$2:$C$101,2,FALSE),""))</f>
        <v/>
      </c>
      <c r="K11" s="11">
        <f>IF(I11="","",IFERROR(VLOOKUP(I11,'Relief Roster'!$A$2:$C$101,3,FALSE),""))</f>
        <v/>
      </c>
      <c r="L11" s="12">
        <f>IF(OR(I11="",H11=""),"",SUMPRODUCT(($I$2:$I$101=I11)*ISNUMBER($F$2:$F$101)*ISNUMBER($H$2:$H$101)*($F$2:$F$101&lt;H11)*($H$2:$H$101&gt;F11))-1)</f>
        <v/>
      </c>
      <c r="M11" s="12">
        <f>IF(OR(A11="",H11=""),"",SUMPRODUCT(($A$2:$A$101=A11)*ISNUMBER($F$2:$F$101)*ISNUMBER($H$2:$H$101)*($F$2:$F$101&lt;H11)*($H$2:$H$101&gt;F11))-1)</f>
        <v/>
      </c>
      <c r="N11" s="12">
        <f>IF(Q11&lt;&gt;"Ready","",IF(AND(I11&lt;&gt;"",ISNUMBER(J11),ISNUMBER(K11),J11&lt;=F11,K11&gt;=H11,L11=0),1,0))</f>
        <v/>
      </c>
      <c r="O11" s="12">
        <f>IF(Q11="Ready",D11-1+N11,"")</f>
        <v/>
      </c>
      <c r="P11" s="13">
        <f>IF(Q11="","",IF(Q11&lt;&gt;"Ready","Review",IF(O11=0,"Unattended",IF(O11&lt;E11,"Below requirement","Covered"))))</f>
        <v/>
      </c>
      <c r="Q11" s="13">
        <f>IF(COUNTA(A11:G11,I11)=0,"",IF(OR(A11="",COUNT(B11:G11)&lt;&gt;6),"Incomplete",IF(OR(C11&lt;=B11,F11&lt;B11,H11&gt;C11,G11&lt;=0,D11&lt;1,E11&lt;1,M11&gt;0),"Review","Ready")))</f>
        <v/>
      </c>
      <c r="R11" s="14">
        <f>IF(Q11&lt;&gt;"Ready","",IF(O11=0,G11,0))</f>
        <v/>
      </c>
      <c r="T11" s="13" t="inlineStr">
        <is>
          <t>Fictional examples</t>
        </is>
      </c>
      <c r="U11" s="13" t="inlineStr">
        <is>
          <t>All prefilled posts and relief identifiers are fictional.</t>
        </is>
      </c>
    </row>
    <row r="12" ht="57" customHeight="1">
      <c r="A12" s="3" t="n"/>
      <c r="B12" s="4" t="n"/>
      <c r="C12" s="4" t="n"/>
      <c r="D12" s="5" t="n"/>
      <c r="E12" s="5" t="n"/>
      <c r="F12" s="4" t="n"/>
      <c r="G12" s="6" t="n"/>
      <c r="H12" s="7">
        <f>IF(COUNT(F12:G12)=2,F12+G12/1440,"")</f>
        <v/>
      </c>
      <c r="I12" s="3" t="n"/>
      <c r="J12" s="7">
        <f>IF(I12="","",IFERROR(VLOOKUP(I12,'Relief Roster'!$A$2:$C$101,2,FALSE),""))</f>
        <v/>
      </c>
      <c r="K12" s="7">
        <f>IF(I12="","",IFERROR(VLOOKUP(I12,'Relief Roster'!$A$2:$C$101,3,FALSE),""))</f>
        <v/>
      </c>
      <c r="L12" s="8">
        <f>IF(OR(I12="",H12=""),"",SUMPRODUCT(($I$2:$I$101=I12)*ISNUMBER($F$2:$F$101)*ISNUMBER($H$2:$H$101)*($F$2:$F$101&lt;H12)*($H$2:$H$101&gt;F12))-1)</f>
        <v/>
      </c>
      <c r="M12" s="8">
        <f>IF(OR(A12="",H12=""),"",SUMPRODUCT(($A$2:$A$101=A12)*ISNUMBER($F$2:$F$101)*ISNUMBER($H$2:$H$101)*($F$2:$F$101&lt;H12)*($H$2:$H$101&gt;F12))-1)</f>
        <v/>
      </c>
      <c r="N12" s="8">
        <f>IF(Q12&lt;&gt;"Ready","",IF(AND(I12&lt;&gt;"",ISNUMBER(J12),ISNUMBER(K12),J12&lt;=F12,K12&gt;=H12,L12=0),1,0))</f>
        <v/>
      </c>
      <c r="O12" s="8">
        <f>IF(Q12="Ready",D12-1+N12,"")</f>
        <v/>
      </c>
      <c r="P12" s="9">
        <f>IF(Q12="","",IF(Q12&lt;&gt;"Ready","Review",IF(O12=0,"Unattended",IF(O12&lt;E12,"Below requirement","Covered"))))</f>
        <v/>
      </c>
      <c r="Q12" s="9">
        <f>IF(COUNTA(A12:G12,I12)=0,"",IF(OR(A12="",COUNT(B12:G12)&lt;&gt;6),"Incomplete",IF(OR(C12&lt;=B12,F12&lt;B12,H12&gt;C12,G12&lt;=0,D12&lt;1,E12&lt;1,M12&gt;0),"Review","Ready")))</f>
        <v/>
      </c>
      <c r="R12" s="10">
        <f>IF(Q12&lt;&gt;"Ready","",IF(O12=0,G12,0))</f>
        <v/>
      </c>
      <c r="T12" s="9" t="inlineStr">
        <is>
          <t>Expected fictional example totals</t>
        </is>
      </c>
      <c r="U12" s="9" t="inlineStr">
        <is>
          <t>10 ready; 3 unattended windows; 90 post-minutes.</t>
        </is>
      </c>
    </row>
    <row r="13" ht="33" customHeight="1">
      <c r="A13" s="3" t="n"/>
      <c r="B13" s="4" t="n"/>
      <c r="C13" s="4" t="n"/>
      <c r="D13" s="5" t="n"/>
      <c r="E13" s="5" t="n"/>
      <c r="F13" s="4" t="n"/>
      <c r="G13" s="6" t="n"/>
      <c r="H13" s="11">
        <f>IF(COUNT(F13:G13)=2,F13+G13/1440,"")</f>
        <v/>
      </c>
      <c r="I13" s="3" t="n"/>
      <c r="J13" s="11">
        <f>IF(I13="","",IFERROR(VLOOKUP(I13,'Relief Roster'!$A$2:$C$101,2,FALSE),""))</f>
        <v/>
      </c>
      <c r="K13" s="11">
        <f>IF(I13="","",IFERROR(VLOOKUP(I13,'Relief Roster'!$A$2:$C$101,3,FALSE),""))</f>
        <v/>
      </c>
      <c r="L13" s="12">
        <f>IF(OR(I13="",H13=""),"",SUMPRODUCT(($I$2:$I$101=I13)*ISNUMBER($F$2:$F$101)*ISNUMBER($H$2:$H$101)*($F$2:$F$101&lt;H13)*($H$2:$H$101&gt;F13))-1)</f>
        <v/>
      </c>
      <c r="M13" s="12">
        <f>IF(OR(A13="",H13=""),"",SUMPRODUCT(($A$2:$A$101=A13)*ISNUMBER($F$2:$F$101)*ISNUMBER($H$2:$H$101)*($F$2:$F$101&lt;H13)*($H$2:$H$101&gt;F13))-1)</f>
        <v/>
      </c>
      <c r="N13" s="12">
        <f>IF(Q13&lt;&gt;"Ready","",IF(AND(I13&lt;&gt;"",ISNUMBER(J13),ISNUMBER(K13),J13&lt;=F13,K13&gt;=H13,L13=0),1,0))</f>
        <v/>
      </c>
      <c r="O13" s="12">
        <f>IF(Q13="Ready",D13-1+N13,"")</f>
        <v/>
      </c>
      <c r="P13" s="13">
        <f>IF(Q13="","",IF(Q13&lt;&gt;"Ready","Review",IF(O13=0,"Unattended",IF(O13&lt;E13,"Below requirement","Covered"))))</f>
        <v/>
      </c>
      <c r="Q13" s="13">
        <f>IF(COUNTA(A13:G13,I13)=0,"",IF(OR(A13="",COUNT(B13:G13)&lt;&gt;6),"Incomplete",IF(OR(C13&lt;=B13,F13&lt;B13,H13&gt;C13,G13&lt;=0,D13&lt;1,E13&lt;1,M13&gt;0),"Review","Ready")))</f>
        <v/>
      </c>
      <c r="R13" s="14">
        <f>IF(Q13&lt;&gt;"Ready","",IF(O13=0,G13,0))</f>
        <v/>
      </c>
    </row>
    <row r="14" ht="57" customHeight="1">
      <c r="A14" s="3" t="n"/>
      <c r="B14" s="4" t="n"/>
      <c r="C14" s="4" t="n"/>
      <c r="D14" s="5" t="n"/>
      <c r="E14" s="5" t="n"/>
      <c r="F14" s="4" t="n"/>
      <c r="G14" s="6" t="n"/>
      <c r="H14" s="7">
        <f>IF(COUNT(F14:G14)=2,F14+G14/1440,"")</f>
        <v/>
      </c>
      <c r="I14" s="3" t="n"/>
      <c r="J14" s="7">
        <f>IF(I14="","",IFERROR(VLOOKUP(I14,'Relief Roster'!$A$2:$C$101,2,FALSE),""))</f>
        <v/>
      </c>
      <c r="K14" s="7">
        <f>IF(I14="","",IFERROR(VLOOKUP(I14,'Relief Roster'!$A$2:$C$101,3,FALSE),""))</f>
        <v/>
      </c>
      <c r="L14" s="8">
        <f>IF(OR(I14="",H14=""),"",SUMPRODUCT(($I$2:$I$101=I14)*ISNUMBER($F$2:$F$101)*ISNUMBER($H$2:$H$101)*($F$2:$F$101&lt;H14)*($H$2:$H$101&gt;F14))-1)</f>
        <v/>
      </c>
      <c r="M14" s="8">
        <f>IF(OR(A14="",H14=""),"",SUMPRODUCT(($A$2:$A$101=A14)*ISNUMBER($F$2:$F$101)*ISNUMBER($H$2:$H$101)*($F$2:$F$101&lt;H14)*($H$2:$H$101&gt;F14))-1)</f>
        <v/>
      </c>
      <c r="N14" s="8">
        <f>IF(Q14&lt;&gt;"Ready","",IF(AND(I14&lt;&gt;"",ISNUMBER(J14),ISNUMBER(K14),J14&lt;=F14,K14&gt;=H14,L14=0),1,0))</f>
        <v/>
      </c>
      <c r="O14" s="8">
        <f>IF(Q14="Ready",D14-1+N14,"")</f>
        <v/>
      </c>
      <c r="P14" s="9">
        <f>IF(Q14="","",IF(Q14&lt;&gt;"Ready","Review",IF(O14=0,"Unattended",IF(O14&lt;E14,"Below requirement","Covered"))))</f>
        <v/>
      </c>
      <c r="Q14" s="9">
        <f>IF(COUNTA(A14:G14,I14)=0,"",IF(OR(A14="",COUNT(B14:G14)&lt;&gt;6),"Incomplete",IF(OR(C14&lt;=B14,F14&lt;B14,H14&gt;C14,G14&lt;=0,D14&lt;1,E14&lt;1,M14&gt;0),"Review","Ready")))</f>
        <v/>
      </c>
      <c r="R14" s="10">
        <f>IF(Q14&lt;&gt;"Ready","",IF(O14=0,G14,0))</f>
        <v/>
      </c>
      <c r="T14" s="9" t="inlineStr">
        <is>
          <t>Ready is not covered</t>
        </is>
      </c>
      <c r="U14" s="9" t="inlineStr">
        <is>
          <t>Ready means the break record passes its checks. Filter Coverage Status separately.</t>
        </is>
      </c>
    </row>
    <row r="15" ht="57" customHeight="1">
      <c r="A15" s="3" t="n"/>
      <c r="B15" s="4" t="n"/>
      <c r="C15" s="4" t="n"/>
      <c r="D15" s="5" t="n"/>
      <c r="E15" s="5" t="n"/>
      <c r="F15" s="4" t="n"/>
      <c r="G15" s="6" t="n"/>
      <c r="H15" s="11">
        <f>IF(COUNT(F15:G15)=2,F15+G15/1440,"")</f>
        <v/>
      </c>
      <c r="I15" s="3" t="n"/>
      <c r="J15" s="11">
        <f>IF(I15="","",IFERROR(VLOOKUP(I15,'Relief Roster'!$A$2:$C$101,2,FALSE),""))</f>
        <v/>
      </c>
      <c r="K15" s="11">
        <f>IF(I15="","",IFERROR(VLOOKUP(I15,'Relief Roster'!$A$2:$C$101,3,FALSE),""))</f>
        <v/>
      </c>
      <c r="L15" s="12">
        <f>IF(OR(I15="",H15=""),"",SUMPRODUCT(($I$2:$I$101=I15)*ISNUMBER($F$2:$F$101)*ISNUMBER($H$2:$H$101)*($F$2:$F$101&lt;H15)*($H$2:$H$101&gt;F15))-1)</f>
        <v/>
      </c>
      <c r="M15" s="12">
        <f>IF(OR(A15="",H15=""),"",SUMPRODUCT(($A$2:$A$101=A15)*ISNUMBER($F$2:$F$101)*ISNUMBER($H$2:$H$101)*($F$2:$F$101&lt;H15)*($H$2:$H$101&gt;F15))-1)</f>
        <v/>
      </c>
      <c r="N15" s="12">
        <f>IF(Q15&lt;&gt;"Ready","",IF(AND(I15&lt;&gt;"",ISNUMBER(J15),ISNUMBER(K15),J15&lt;=F15,K15&gt;=H15,L15=0),1,0))</f>
        <v/>
      </c>
      <c r="O15" s="12">
        <f>IF(Q15="Ready",D15-1+N15,"")</f>
        <v/>
      </c>
      <c r="P15" s="13">
        <f>IF(Q15="","",IF(Q15&lt;&gt;"Ready","Review",IF(O15=0,"Unattended",IF(O15&lt;E15,"Below requirement","Covered"))))</f>
        <v/>
      </c>
      <c r="Q15" s="13">
        <f>IF(COUNTA(A15:G15,I15)=0,"",IF(OR(A15="",COUNT(B15:G15)&lt;&gt;6),"Incomplete",IF(OR(C15&lt;=B15,F15&lt;B15,H15&gt;C15,G15&lt;=0,D15&lt;1,E15&lt;1,M15&gt;0),"Review","Ready")))</f>
        <v/>
      </c>
      <c r="R15" s="14">
        <f>IF(Q15&lt;&gt;"Ready","",IF(O15=0,G15,0))</f>
        <v/>
      </c>
      <c r="T15" s="13" t="inlineStr">
        <is>
          <t>Unresolved records</t>
        </is>
      </c>
      <c r="U15" s="13" t="inlineStr">
        <is>
          <t>Excluded from coverage and post-minute totals. Resolve these before using totals.</t>
        </is>
      </c>
    </row>
    <row r="16" ht="57" customHeight="1">
      <c r="A16" s="3" t="n"/>
      <c r="B16" s="4" t="n"/>
      <c r="C16" s="4" t="n"/>
      <c r="D16" s="5" t="n"/>
      <c r="E16" s="5" t="n"/>
      <c r="F16" s="4" t="n"/>
      <c r="G16" s="6" t="n"/>
      <c r="H16" s="7">
        <f>IF(COUNT(F16:G16)=2,F16+G16/1440,"")</f>
        <v/>
      </c>
      <c r="I16" s="3" t="n"/>
      <c r="J16" s="7">
        <f>IF(I16="","",IFERROR(VLOOKUP(I16,'Relief Roster'!$A$2:$C$101,2,FALSE),""))</f>
        <v/>
      </c>
      <c r="K16" s="7">
        <f>IF(I16="","",IFERROR(VLOOKUP(I16,'Relief Roster'!$A$2:$C$101,3,FALSE),""))</f>
        <v/>
      </c>
      <c r="L16" s="8">
        <f>IF(OR(I16="",H16=""),"",SUMPRODUCT(($I$2:$I$101=I16)*ISNUMBER($F$2:$F$101)*ISNUMBER($H$2:$H$101)*($F$2:$F$101&lt;H16)*($H$2:$H$101&gt;F16))-1)</f>
        <v/>
      </c>
      <c r="M16" s="8">
        <f>IF(OR(A16="",H16=""),"",SUMPRODUCT(($A$2:$A$101=A16)*ISNUMBER($F$2:$F$101)*ISNUMBER($H$2:$H$101)*($F$2:$F$101&lt;H16)*($H$2:$H$101&gt;F16))-1)</f>
        <v/>
      </c>
      <c r="N16" s="8">
        <f>IF(Q16&lt;&gt;"Ready","",IF(AND(I16&lt;&gt;"",ISNUMBER(J16),ISNUMBER(K16),J16&lt;=F16,K16&gt;=H16,L16=0),1,0))</f>
        <v/>
      </c>
      <c r="O16" s="8">
        <f>IF(Q16="Ready",D16-1+N16,"")</f>
        <v/>
      </c>
      <c r="P16" s="9">
        <f>IF(Q16="","",IF(Q16&lt;&gt;"Ready","Review",IF(O16=0,"Unattended",IF(O16&lt;E16,"Below requirement","Covered"))))</f>
        <v/>
      </c>
      <c r="Q16" s="9">
        <f>IF(COUNTA(A16:G16,I16)=0,"",IF(OR(A16="",COUNT(B16:G16)&lt;&gt;6),"Incomplete",IF(OR(C16&lt;=B16,F16&lt;B16,H16&gt;C16,G16&lt;=0,D16&lt;1,E16&lt;1,M16&gt;0),"Review","Ready")))</f>
        <v/>
      </c>
      <c r="R16" s="10">
        <f>IF(Q16&lt;&gt;"Ready","",IF(O16=0,G16,0))</f>
        <v/>
      </c>
      <c r="T16" s="9" t="inlineStr">
        <is>
          <t>Unusable assigned relief</t>
        </is>
      </c>
      <c r="U16" s="9" t="inlineStr">
        <is>
          <t>Purple cells: assignment contributes zero for the whole break. Review ID, availability and conflicts.</t>
        </is>
      </c>
    </row>
    <row r="17" ht="57" customHeight="1">
      <c r="A17" s="3" t="n"/>
      <c r="B17" s="4" t="n"/>
      <c r="C17" s="4" t="n"/>
      <c r="D17" s="5" t="n"/>
      <c r="E17" s="5" t="n"/>
      <c r="F17" s="4" t="n"/>
      <c r="G17" s="6" t="n"/>
      <c r="H17" s="11">
        <f>IF(COUNT(F17:G17)=2,F17+G17/1440,"")</f>
        <v/>
      </c>
      <c r="I17" s="3" t="n"/>
      <c r="J17" s="11">
        <f>IF(I17="","",IFERROR(VLOOKUP(I17,'Relief Roster'!$A$2:$C$101,2,FALSE),""))</f>
        <v/>
      </c>
      <c r="K17" s="11">
        <f>IF(I17="","",IFERROR(VLOOKUP(I17,'Relief Roster'!$A$2:$C$101,3,FALSE),""))</f>
        <v/>
      </c>
      <c r="L17" s="12">
        <f>IF(OR(I17="",H17=""),"",SUMPRODUCT(($I$2:$I$101=I17)*ISNUMBER($F$2:$F$101)*ISNUMBER($H$2:$H$101)*($F$2:$F$101&lt;H17)*($H$2:$H$101&gt;F17))-1)</f>
        <v/>
      </c>
      <c r="M17" s="12">
        <f>IF(OR(A17="",H17=""),"",SUMPRODUCT(($A$2:$A$101=A17)*ISNUMBER($F$2:$F$101)*ISNUMBER($H$2:$H$101)*($F$2:$F$101&lt;H17)*($H$2:$H$101&gt;F17))-1)</f>
        <v/>
      </c>
      <c r="N17" s="12">
        <f>IF(Q17&lt;&gt;"Ready","",IF(AND(I17&lt;&gt;"",ISNUMBER(J17),ISNUMBER(K17),J17&lt;=F17,K17&gt;=H17,L17=0),1,0))</f>
        <v/>
      </c>
      <c r="O17" s="12">
        <f>IF(Q17="Ready",D17-1+N17,"")</f>
        <v/>
      </c>
      <c r="P17" s="13">
        <f>IF(Q17="","",IF(Q17&lt;&gt;"Ready","Review",IF(O17=0,"Unattended",IF(O17&lt;E17,"Below requirement","Covered"))))</f>
        <v/>
      </c>
      <c r="Q17" s="13">
        <f>IF(COUNTA(A17:G17,I17)=0,"",IF(OR(A17="",COUNT(B17:G17)&lt;&gt;6),"Incomplete",IF(OR(C17&lt;=B17,F17&lt;B17,H17&gt;C17,G17&lt;=0,D17&lt;1,E17&lt;1,M17&gt;0),"Review","Ready")))</f>
        <v/>
      </c>
      <c r="R17" s="14">
        <f>IF(Q17&lt;&gt;"Ready","",IF(O17=0,G17,0))</f>
        <v/>
      </c>
      <c r="T17" s="13" t="inlineStr">
        <is>
          <t>Exception colors</t>
        </is>
      </c>
      <c r="U17" s="13" t="inlineStr">
        <is>
          <t>Red: unattended. Amber: below requirement, review or conflicts. Status text remains authoritative.</t>
        </is>
      </c>
    </row>
    <row r="18" ht="57" customHeight="1">
      <c r="A18" s="3" t="n"/>
      <c r="B18" s="4" t="n"/>
      <c r="C18" s="4" t="n"/>
      <c r="D18" s="5" t="n"/>
      <c r="E18" s="5" t="n"/>
      <c r="F18" s="4" t="n"/>
      <c r="G18" s="6" t="n"/>
      <c r="H18" s="7">
        <f>IF(COUNT(F18:G18)=2,F18+G18/1440,"")</f>
        <v/>
      </c>
      <c r="I18" s="3" t="n"/>
      <c r="J18" s="7">
        <f>IF(I18="","",IFERROR(VLOOKUP(I18,'Relief Roster'!$A$2:$C$101,2,FALSE),""))</f>
        <v/>
      </c>
      <c r="K18" s="7">
        <f>IF(I18="","",IFERROR(VLOOKUP(I18,'Relief Roster'!$A$2:$C$101,3,FALSE),""))</f>
        <v/>
      </c>
      <c r="L18" s="8">
        <f>IF(OR(I18="",H18=""),"",SUMPRODUCT(($I$2:$I$101=I18)*ISNUMBER($F$2:$F$101)*ISNUMBER($H$2:$H$101)*($F$2:$F$101&lt;H18)*($H$2:$H$101&gt;F18))-1)</f>
        <v/>
      </c>
      <c r="M18" s="8">
        <f>IF(OR(A18="",H18=""),"",SUMPRODUCT(($A$2:$A$101=A18)*ISNUMBER($F$2:$F$101)*ISNUMBER($H$2:$H$101)*($F$2:$F$101&lt;H18)*($H$2:$H$101&gt;F18))-1)</f>
        <v/>
      </c>
      <c r="N18" s="8">
        <f>IF(Q18&lt;&gt;"Ready","",IF(AND(I18&lt;&gt;"",ISNUMBER(J18),ISNUMBER(K18),J18&lt;=F18,K18&gt;=H18,L18=0),1,0))</f>
        <v/>
      </c>
      <c r="O18" s="8">
        <f>IF(Q18="Ready",D18-1+N18,"")</f>
        <v/>
      </c>
      <c r="P18" s="9">
        <f>IF(Q18="","",IF(Q18&lt;&gt;"Ready","Review",IF(O18=0,"Unattended",IF(O18&lt;E18,"Below requirement","Covered"))))</f>
        <v/>
      </c>
      <c r="Q18" s="9">
        <f>IF(COUNTA(A18:G18,I18)=0,"",IF(OR(A18="",COUNT(B18:G18)&lt;&gt;6),"Incomplete",IF(OR(C18&lt;=B18,F18&lt;B18,H18&gt;C18,G18&lt;=0,D18&lt;1,E18&lt;1,M18&gt;0),"Review","Ready")))</f>
        <v/>
      </c>
      <c r="R18" s="10">
        <f>IF(Q18&lt;&gt;"Ready","",IF(O18=0,G18,0))</f>
        <v/>
      </c>
      <c r="T18" s="9" t="inlineStr">
        <is>
          <t>Editable and calculated cells</t>
        </is>
      </c>
      <c r="U18" s="9" t="inlineStr">
        <is>
          <t>Cream inputs; white/sage calculations; gray unused rows. Formula columns are not locked.</t>
        </is>
      </c>
    </row>
    <row r="19" ht="57" customHeight="1">
      <c r="A19" s="3" t="n"/>
      <c r="B19" s="4" t="n"/>
      <c r="C19" s="4" t="n"/>
      <c r="D19" s="5" t="n"/>
      <c r="E19" s="5" t="n"/>
      <c r="F19" s="4" t="n"/>
      <c r="G19" s="6" t="n"/>
      <c r="H19" s="11">
        <f>IF(COUNT(F19:G19)=2,F19+G19/1440,"")</f>
        <v/>
      </c>
      <c r="I19" s="3" t="n"/>
      <c r="J19" s="11">
        <f>IF(I19="","",IFERROR(VLOOKUP(I19,'Relief Roster'!$A$2:$C$101,2,FALSE),""))</f>
        <v/>
      </c>
      <c r="K19" s="11">
        <f>IF(I19="","",IFERROR(VLOOKUP(I19,'Relief Roster'!$A$2:$C$101,3,FALSE),""))</f>
        <v/>
      </c>
      <c r="L19" s="12">
        <f>IF(OR(I19="",H19=""),"",SUMPRODUCT(($I$2:$I$101=I19)*ISNUMBER($F$2:$F$101)*ISNUMBER($H$2:$H$101)*($F$2:$F$101&lt;H19)*($H$2:$H$101&gt;F19))-1)</f>
        <v/>
      </c>
      <c r="M19" s="12">
        <f>IF(OR(A19="",H19=""),"",SUMPRODUCT(($A$2:$A$101=A19)*ISNUMBER($F$2:$F$101)*ISNUMBER($H$2:$H$101)*($F$2:$F$101&lt;H19)*($H$2:$H$101&gt;F19))-1)</f>
        <v/>
      </c>
      <c r="N19" s="12">
        <f>IF(Q19&lt;&gt;"Ready","",IF(AND(I19&lt;&gt;"",ISNUMBER(J19),ISNUMBER(K19),J19&lt;=F19,K19&gt;=H19,L19=0),1,0))</f>
        <v/>
      </c>
      <c r="O19" s="12">
        <f>IF(Q19="Ready",D19-1+N19,"")</f>
        <v/>
      </c>
      <c r="P19" s="13">
        <f>IF(Q19="","",IF(Q19&lt;&gt;"Ready","Review",IF(O19=0,"Unattended",IF(O19&lt;E19,"Below requirement","Covered"))))</f>
        <v/>
      </c>
      <c r="Q19" s="13">
        <f>IF(COUNTA(A19:G19,I19)=0,"",IF(OR(A19="",COUNT(B19:G19)&lt;&gt;6),"Incomplete",IF(OR(C19&lt;=B19,F19&lt;B19,H19&gt;C19,G19&lt;=0,D19&lt;1,E19&lt;1,M19&gt;0),"Review","Ready")))</f>
        <v/>
      </c>
      <c r="R19" s="14">
        <f>IF(Q19&lt;&gt;"Ready","",IF(O19=0,G19,0))</f>
        <v/>
      </c>
      <c r="T19" s="13" t="inlineStr">
        <is>
          <t>Manual decision</t>
        </is>
      </c>
      <c r="U19" s="13" t="inlineStr">
        <is>
          <t>Change break windows or relief assignments. This workbook does not optimize or dispatch.</t>
        </is>
      </c>
    </row>
    <row r="20" ht="57" customHeight="1">
      <c r="A20" s="3" t="n"/>
      <c r="B20" s="4" t="n"/>
      <c r="C20" s="4" t="n"/>
      <c r="D20" s="5" t="n"/>
      <c r="E20" s="5" t="n"/>
      <c r="F20" s="4" t="n"/>
      <c r="G20" s="6" t="n"/>
      <c r="H20" s="7">
        <f>IF(COUNT(F20:G20)=2,F20+G20/1440,"")</f>
        <v/>
      </c>
      <c r="I20" s="3" t="n"/>
      <c r="J20" s="7">
        <f>IF(I20="","",IFERROR(VLOOKUP(I20,'Relief Roster'!$A$2:$C$101,2,FALSE),""))</f>
        <v/>
      </c>
      <c r="K20" s="7">
        <f>IF(I20="","",IFERROR(VLOOKUP(I20,'Relief Roster'!$A$2:$C$101,3,FALSE),""))</f>
        <v/>
      </c>
      <c r="L20" s="8">
        <f>IF(OR(I20="",H20=""),"",SUMPRODUCT(($I$2:$I$101=I20)*ISNUMBER($F$2:$F$101)*ISNUMBER($H$2:$H$101)*($F$2:$F$101&lt;H20)*($H$2:$H$101&gt;F20))-1)</f>
        <v/>
      </c>
      <c r="M20" s="8">
        <f>IF(OR(A20="",H20=""),"",SUMPRODUCT(($A$2:$A$101=A20)*ISNUMBER($F$2:$F$101)*ISNUMBER($H$2:$H$101)*($F$2:$F$101&lt;H20)*($H$2:$H$101&gt;F20))-1)</f>
        <v/>
      </c>
      <c r="N20" s="8">
        <f>IF(Q20&lt;&gt;"Ready","",IF(AND(I20&lt;&gt;"",ISNUMBER(J20),ISNUMBER(K20),J20&lt;=F20,K20&gt;=H20,L20=0),1,0))</f>
        <v/>
      </c>
      <c r="O20" s="8">
        <f>IF(Q20="Ready",D20-1+N20,"")</f>
        <v/>
      </c>
      <c r="P20" s="9">
        <f>IF(Q20="","",IF(Q20&lt;&gt;"Ready","Review",IF(O20=0,"Unattended",IF(O20&lt;E20,"Below requirement","Covered"))))</f>
        <v/>
      </c>
      <c r="Q20" s="9">
        <f>IF(COUNTA(A20:G20,I20)=0,"",IF(OR(A20="",COUNT(B20:G20)&lt;&gt;6),"Incomplete",IF(OR(C20&lt;=B20,F20&lt;B20,H20&gt;C20,G20&lt;=0,D20&lt;1,E20&lt;1,M20&gt;0),"Review","Ready")))</f>
        <v/>
      </c>
      <c r="R20" s="10">
        <f>IF(Q20&lt;&gt;"Ready","",IF(O20=0,G20,0))</f>
        <v/>
      </c>
      <c r="T20" s="9" t="inlineStr">
        <is>
          <t>Time basis</t>
        </is>
      </c>
      <c r="U20" s="9" t="inlineStr">
        <is>
          <t>Full local date-times; explicit overnight dates. Touching endpoints do not conflict.</t>
        </is>
      </c>
    </row>
    <row r="21" ht="57" customHeight="1">
      <c r="A21" s="3" t="n"/>
      <c r="B21" s="4" t="n"/>
      <c r="C21" s="4" t="n"/>
      <c r="D21" s="5" t="n"/>
      <c r="E21" s="5" t="n"/>
      <c r="F21" s="4" t="n"/>
      <c r="G21" s="6" t="n"/>
      <c r="H21" s="11">
        <f>IF(COUNT(F21:G21)=2,F21+G21/1440,"")</f>
        <v/>
      </c>
      <c r="I21" s="3" t="n"/>
      <c r="J21" s="11">
        <f>IF(I21="","",IFERROR(VLOOKUP(I21,'Relief Roster'!$A$2:$C$101,2,FALSE),""))</f>
        <v/>
      </c>
      <c r="K21" s="11">
        <f>IF(I21="","",IFERROR(VLOOKUP(I21,'Relief Roster'!$A$2:$C$101,3,FALSE),""))</f>
        <v/>
      </c>
      <c r="L21" s="12">
        <f>IF(OR(I21="",H21=""),"",SUMPRODUCT(($I$2:$I$101=I21)*ISNUMBER($F$2:$F$101)*ISNUMBER($H$2:$H$101)*($F$2:$F$101&lt;H21)*($H$2:$H$101&gt;F21))-1)</f>
        <v/>
      </c>
      <c r="M21" s="12">
        <f>IF(OR(A21="",H21=""),"",SUMPRODUCT(($A$2:$A$101=A21)*ISNUMBER($F$2:$F$101)*ISNUMBER($H$2:$H$101)*($F$2:$F$101&lt;H21)*($H$2:$H$101&gt;F21))-1)</f>
        <v/>
      </c>
      <c r="N21" s="12">
        <f>IF(Q21&lt;&gt;"Ready","",IF(AND(I21&lt;&gt;"",ISNUMBER(J21),ISNUMBER(K21),J21&lt;=F21,K21&gt;=H21,L21=0),1,0))</f>
        <v/>
      </c>
      <c r="O21" s="12">
        <f>IF(Q21="Ready",D21-1+N21,"")</f>
        <v/>
      </c>
      <c r="P21" s="13">
        <f>IF(Q21="","",IF(Q21&lt;&gt;"Ready","Review",IF(O21=0,"Unattended",IF(O21&lt;E21,"Below requirement","Covered"))))</f>
        <v/>
      </c>
      <c r="Q21" s="13">
        <f>IF(COUNTA(A21:G21,I21)=0,"",IF(OR(A21="",COUNT(B21:G21)&lt;&gt;6),"Incomplete",IF(OR(C21&lt;=B21,F21&lt;B21,H21&gt;C21,G21&lt;=0,D21&lt;1,E21&lt;1,M21&gt;0),"Review","Ready")))</f>
        <v/>
      </c>
      <c r="R21" s="14">
        <f>IF(Q21&lt;&gt;"Ready","",IF(O21=0,G21,0))</f>
        <v/>
      </c>
      <c r="T21" s="13" t="inlineStr">
        <is>
          <t>Scope</t>
        </is>
      </c>
      <c r="U21" s="13" t="inlineStr">
        <is>
          <t>Only entered break windows are checked. Post-minutes are not elapsed site downtime.</t>
        </is>
      </c>
    </row>
    <row r="22" ht="33" customHeight="1">
      <c r="A22" s="3" t="n"/>
      <c r="B22" s="4" t="n"/>
      <c r="C22" s="4" t="n"/>
      <c r="D22" s="5" t="n"/>
      <c r="E22" s="5" t="n"/>
      <c r="F22" s="4" t="n"/>
      <c r="G22" s="6" t="n"/>
      <c r="H22" s="7">
        <f>IF(COUNT(F22:G22)=2,F22+G22/1440,"")</f>
        <v/>
      </c>
      <c r="I22" s="3" t="n"/>
      <c r="J22" s="7">
        <f>IF(I22="","",IFERROR(VLOOKUP(I22,'Relief Roster'!$A$2:$C$101,2,FALSE),""))</f>
        <v/>
      </c>
      <c r="K22" s="7">
        <f>IF(I22="","",IFERROR(VLOOKUP(I22,'Relief Roster'!$A$2:$C$101,3,FALSE),""))</f>
        <v/>
      </c>
      <c r="L22" s="8">
        <f>IF(OR(I22="",H22=""),"",SUMPRODUCT(($I$2:$I$101=I22)*ISNUMBER($F$2:$F$101)*ISNUMBER($H$2:$H$101)*($F$2:$F$101&lt;H22)*($H$2:$H$101&gt;F22))-1)</f>
        <v/>
      </c>
      <c r="M22" s="8">
        <f>IF(OR(A22="",H22=""),"",SUMPRODUCT(($A$2:$A$101=A22)*ISNUMBER($F$2:$F$101)*ISNUMBER($H$2:$H$101)*($F$2:$F$101&lt;H22)*($H$2:$H$101&gt;F22))-1)</f>
        <v/>
      </c>
      <c r="N22" s="8">
        <f>IF(Q22&lt;&gt;"Ready","",IF(AND(I22&lt;&gt;"",ISNUMBER(J22),ISNUMBER(K22),J22&lt;=F22,K22&gt;=H22,L22=0),1,0))</f>
        <v/>
      </c>
      <c r="O22" s="8">
        <f>IF(Q22="Ready",D22-1+N22,"")</f>
        <v/>
      </c>
      <c r="P22" s="9">
        <f>IF(Q22="","",IF(Q22&lt;&gt;"Ready","Review",IF(O22=0,"Unattended",IF(O22&lt;E22,"Below requirement","Covered"))))</f>
        <v/>
      </c>
      <c r="Q22" s="9">
        <f>IF(COUNTA(A22:G22,I22)=0,"",IF(OR(A22="",COUNT(B22:G22)&lt;&gt;6),"Incomplete",IF(OR(C22&lt;=B22,F22&lt;B22,H22&gt;C22,G22&lt;=0,D22&lt;1,E22&lt;1,M22&gt;0),"Review","Ready")))</f>
        <v/>
      </c>
      <c r="R22" s="10">
        <f>IF(Q22&lt;&gt;"Ready","",IF(O22=0,G22,0))</f>
        <v/>
      </c>
    </row>
    <row r="23" ht="33" customHeight="1">
      <c r="A23" s="3" t="n"/>
      <c r="B23" s="4" t="n"/>
      <c r="C23" s="4" t="n"/>
      <c r="D23" s="5" t="n"/>
      <c r="E23" s="5" t="n"/>
      <c r="F23" s="4" t="n"/>
      <c r="G23" s="6" t="n"/>
      <c r="H23" s="11">
        <f>IF(COUNT(F23:G23)=2,F23+G23/1440,"")</f>
        <v/>
      </c>
      <c r="I23" s="3" t="n"/>
      <c r="J23" s="11">
        <f>IF(I23="","",IFERROR(VLOOKUP(I23,'Relief Roster'!$A$2:$C$101,2,FALSE),""))</f>
        <v/>
      </c>
      <c r="K23" s="11">
        <f>IF(I23="","",IFERROR(VLOOKUP(I23,'Relief Roster'!$A$2:$C$101,3,FALSE),""))</f>
        <v/>
      </c>
      <c r="L23" s="12">
        <f>IF(OR(I23="",H23=""),"",SUMPRODUCT(($I$2:$I$101=I23)*ISNUMBER($F$2:$F$101)*ISNUMBER($H$2:$H$101)*($F$2:$F$101&lt;H23)*($H$2:$H$101&gt;F23))-1)</f>
        <v/>
      </c>
      <c r="M23" s="12">
        <f>IF(OR(A23="",H23=""),"",SUMPRODUCT(($A$2:$A$101=A23)*ISNUMBER($F$2:$F$101)*ISNUMBER($H$2:$H$101)*($F$2:$F$101&lt;H23)*($H$2:$H$101&gt;F23))-1)</f>
        <v/>
      </c>
      <c r="N23" s="12">
        <f>IF(Q23&lt;&gt;"Ready","",IF(AND(I23&lt;&gt;"",ISNUMBER(J23),ISNUMBER(K23),J23&lt;=F23,K23&gt;=H23,L23=0),1,0))</f>
        <v/>
      </c>
      <c r="O23" s="12">
        <f>IF(Q23="Ready",D23-1+N23,"")</f>
        <v/>
      </c>
      <c r="P23" s="13">
        <f>IF(Q23="","",IF(Q23&lt;&gt;"Ready","Review",IF(O23=0,"Unattended",IF(O23&lt;E23,"Below requirement","Covered"))))</f>
        <v/>
      </c>
      <c r="Q23" s="13">
        <f>IF(COUNTA(A23:G23,I23)=0,"",IF(OR(A23="",COUNT(B23:G23)&lt;&gt;6),"Incomplete",IF(OR(C23&lt;=B23,F23&lt;B23,H23&gt;C23,G23&lt;=0,D23&lt;1,E23&lt;1,M23&gt;0),"Review","Ready")))</f>
        <v/>
      </c>
      <c r="R23" s="14">
        <f>IF(Q23&lt;&gt;"Ready","",IF(O23=0,G23,0))</f>
        <v/>
      </c>
    </row>
    <row r="24" ht="33" customHeight="1">
      <c r="A24" s="3" t="n"/>
      <c r="B24" s="4" t="n"/>
      <c r="C24" s="4" t="n"/>
      <c r="D24" s="5" t="n"/>
      <c r="E24" s="5" t="n"/>
      <c r="F24" s="4" t="n"/>
      <c r="G24" s="6" t="n"/>
      <c r="H24" s="7">
        <f>IF(COUNT(F24:G24)=2,F24+G24/1440,"")</f>
        <v/>
      </c>
      <c r="I24" s="3" t="n"/>
      <c r="J24" s="7">
        <f>IF(I24="","",IFERROR(VLOOKUP(I24,'Relief Roster'!$A$2:$C$101,2,FALSE),""))</f>
        <v/>
      </c>
      <c r="K24" s="7">
        <f>IF(I24="","",IFERROR(VLOOKUP(I24,'Relief Roster'!$A$2:$C$101,3,FALSE),""))</f>
        <v/>
      </c>
      <c r="L24" s="8">
        <f>IF(OR(I24="",H24=""),"",SUMPRODUCT(($I$2:$I$101=I24)*ISNUMBER($F$2:$F$101)*ISNUMBER($H$2:$H$101)*($F$2:$F$101&lt;H24)*($H$2:$H$101&gt;F24))-1)</f>
        <v/>
      </c>
      <c r="M24" s="8">
        <f>IF(OR(A24="",H24=""),"",SUMPRODUCT(($A$2:$A$101=A24)*ISNUMBER($F$2:$F$101)*ISNUMBER($H$2:$H$101)*($F$2:$F$101&lt;H24)*($H$2:$H$101&gt;F24))-1)</f>
        <v/>
      </c>
      <c r="N24" s="8">
        <f>IF(Q24&lt;&gt;"Ready","",IF(AND(I24&lt;&gt;"",ISNUMBER(J24),ISNUMBER(K24),J24&lt;=F24,K24&gt;=H24,L24=0),1,0))</f>
        <v/>
      </c>
      <c r="O24" s="8">
        <f>IF(Q24="Ready",D24-1+N24,"")</f>
        <v/>
      </c>
      <c r="P24" s="9">
        <f>IF(Q24="","",IF(Q24&lt;&gt;"Ready","Review",IF(O24=0,"Unattended",IF(O24&lt;E24,"Below requirement","Covered"))))</f>
        <v/>
      </c>
      <c r="Q24" s="9">
        <f>IF(COUNTA(A24:G24,I24)=0,"",IF(OR(A24="",COUNT(B24:G24)&lt;&gt;6),"Incomplete",IF(OR(C24&lt;=B24,F24&lt;B24,H24&gt;C24,G24&lt;=0,D24&lt;1,E24&lt;1,M24&gt;0),"Review","Ready")))</f>
        <v/>
      </c>
      <c r="R24" s="10">
        <f>IF(Q24&lt;&gt;"Ready","",IF(O24=0,G24,0))</f>
        <v/>
      </c>
    </row>
    <row r="25" ht="33" customHeight="1">
      <c r="A25" s="3" t="n"/>
      <c r="B25" s="4" t="n"/>
      <c r="C25" s="4" t="n"/>
      <c r="D25" s="5" t="n"/>
      <c r="E25" s="5" t="n"/>
      <c r="F25" s="4" t="n"/>
      <c r="G25" s="6" t="n"/>
      <c r="H25" s="11">
        <f>IF(COUNT(F25:G25)=2,F25+G25/1440,"")</f>
        <v/>
      </c>
      <c r="I25" s="3" t="n"/>
      <c r="J25" s="11">
        <f>IF(I25="","",IFERROR(VLOOKUP(I25,'Relief Roster'!$A$2:$C$101,2,FALSE),""))</f>
        <v/>
      </c>
      <c r="K25" s="11">
        <f>IF(I25="","",IFERROR(VLOOKUP(I25,'Relief Roster'!$A$2:$C$101,3,FALSE),""))</f>
        <v/>
      </c>
      <c r="L25" s="12">
        <f>IF(OR(I25="",H25=""),"",SUMPRODUCT(($I$2:$I$101=I25)*ISNUMBER($F$2:$F$101)*ISNUMBER($H$2:$H$101)*($F$2:$F$101&lt;H25)*($H$2:$H$101&gt;F25))-1)</f>
        <v/>
      </c>
      <c r="M25" s="12">
        <f>IF(OR(A25="",H25=""),"",SUMPRODUCT(($A$2:$A$101=A25)*ISNUMBER($F$2:$F$101)*ISNUMBER($H$2:$H$101)*($F$2:$F$101&lt;H25)*($H$2:$H$101&gt;F25))-1)</f>
        <v/>
      </c>
      <c r="N25" s="12">
        <f>IF(Q25&lt;&gt;"Ready","",IF(AND(I25&lt;&gt;"",ISNUMBER(J25),ISNUMBER(K25),J25&lt;=F25,K25&gt;=H25,L25=0),1,0))</f>
        <v/>
      </c>
      <c r="O25" s="12">
        <f>IF(Q25="Ready",D25-1+N25,"")</f>
        <v/>
      </c>
      <c r="P25" s="13">
        <f>IF(Q25="","",IF(Q25&lt;&gt;"Ready","Review",IF(O25=0,"Unattended",IF(O25&lt;E25,"Below requirement","Covered"))))</f>
        <v/>
      </c>
      <c r="Q25" s="13">
        <f>IF(COUNTA(A25:G25,I25)=0,"",IF(OR(A25="",COUNT(B25:G25)&lt;&gt;6),"Incomplete",IF(OR(C25&lt;=B25,F25&lt;B25,H25&gt;C25,G25&lt;=0,D25&lt;1,E25&lt;1,M25&gt;0),"Review","Ready")))</f>
        <v/>
      </c>
      <c r="R25" s="14">
        <f>IF(Q25&lt;&gt;"Ready","",IF(O25=0,G25,0))</f>
        <v/>
      </c>
    </row>
    <row r="26" ht="33" customHeight="1">
      <c r="A26" s="3" t="n"/>
      <c r="B26" s="4" t="n"/>
      <c r="C26" s="4" t="n"/>
      <c r="D26" s="5" t="n"/>
      <c r="E26" s="5" t="n"/>
      <c r="F26" s="4" t="n"/>
      <c r="G26" s="6" t="n"/>
      <c r="H26" s="7">
        <f>IF(COUNT(F26:G26)=2,F26+G26/1440,"")</f>
        <v/>
      </c>
      <c r="I26" s="3" t="n"/>
      <c r="J26" s="7">
        <f>IF(I26="","",IFERROR(VLOOKUP(I26,'Relief Roster'!$A$2:$C$101,2,FALSE),""))</f>
        <v/>
      </c>
      <c r="K26" s="7">
        <f>IF(I26="","",IFERROR(VLOOKUP(I26,'Relief Roster'!$A$2:$C$101,3,FALSE),""))</f>
        <v/>
      </c>
      <c r="L26" s="8">
        <f>IF(OR(I26="",H26=""),"",SUMPRODUCT(($I$2:$I$101=I26)*ISNUMBER($F$2:$F$101)*ISNUMBER($H$2:$H$101)*($F$2:$F$101&lt;H26)*($H$2:$H$101&gt;F26))-1)</f>
        <v/>
      </c>
      <c r="M26" s="8">
        <f>IF(OR(A26="",H26=""),"",SUMPRODUCT(($A$2:$A$101=A26)*ISNUMBER($F$2:$F$101)*ISNUMBER($H$2:$H$101)*($F$2:$F$101&lt;H26)*($H$2:$H$101&gt;F26))-1)</f>
        <v/>
      </c>
      <c r="N26" s="8">
        <f>IF(Q26&lt;&gt;"Ready","",IF(AND(I26&lt;&gt;"",ISNUMBER(J26),ISNUMBER(K26),J26&lt;=F26,K26&gt;=H26,L26=0),1,0))</f>
        <v/>
      </c>
      <c r="O26" s="8">
        <f>IF(Q26="Ready",D26-1+N26,"")</f>
        <v/>
      </c>
      <c r="P26" s="9">
        <f>IF(Q26="","",IF(Q26&lt;&gt;"Ready","Review",IF(O26=0,"Unattended",IF(O26&lt;E26,"Below requirement","Covered"))))</f>
        <v/>
      </c>
      <c r="Q26" s="9">
        <f>IF(COUNTA(A26:G26,I26)=0,"",IF(OR(A26="",COUNT(B26:G26)&lt;&gt;6),"Incomplete",IF(OR(C26&lt;=B26,F26&lt;B26,H26&gt;C26,G26&lt;=0,D26&lt;1,E26&lt;1,M26&gt;0),"Review","Ready")))</f>
        <v/>
      </c>
      <c r="R26" s="10">
        <f>IF(Q26&lt;&gt;"Ready","",IF(O26=0,G26,0))</f>
        <v/>
      </c>
    </row>
    <row r="27" ht="33" customHeight="1">
      <c r="A27" s="3" t="n"/>
      <c r="B27" s="4" t="n"/>
      <c r="C27" s="4" t="n"/>
      <c r="D27" s="5" t="n"/>
      <c r="E27" s="5" t="n"/>
      <c r="F27" s="4" t="n"/>
      <c r="G27" s="6" t="n"/>
      <c r="H27" s="11">
        <f>IF(COUNT(F27:G27)=2,F27+G27/1440,"")</f>
        <v/>
      </c>
      <c r="I27" s="3" t="n"/>
      <c r="J27" s="11">
        <f>IF(I27="","",IFERROR(VLOOKUP(I27,'Relief Roster'!$A$2:$C$101,2,FALSE),""))</f>
        <v/>
      </c>
      <c r="K27" s="11">
        <f>IF(I27="","",IFERROR(VLOOKUP(I27,'Relief Roster'!$A$2:$C$101,3,FALSE),""))</f>
        <v/>
      </c>
      <c r="L27" s="12">
        <f>IF(OR(I27="",H27=""),"",SUMPRODUCT(($I$2:$I$101=I27)*ISNUMBER($F$2:$F$101)*ISNUMBER($H$2:$H$101)*($F$2:$F$101&lt;H27)*($H$2:$H$101&gt;F27))-1)</f>
        <v/>
      </c>
      <c r="M27" s="12">
        <f>IF(OR(A27="",H27=""),"",SUMPRODUCT(($A$2:$A$101=A27)*ISNUMBER($F$2:$F$101)*ISNUMBER($H$2:$H$101)*($F$2:$F$101&lt;H27)*($H$2:$H$101&gt;F27))-1)</f>
        <v/>
      </c>
      <c r="N27" s="12">
        <f>IF(Q27&lt;&gt;"Ready","",IF(AND(I27&lt;&gt;"",ISNUMBER(J27),ISNUMBER(K27),J27&lt;=F27,K27&gt;=H27,L27=0),1,0))</f>
        <v/>
      </c>
      <c r="O27" s="12">
        <f>IF(Q27="Ready",D27-1+N27,"")</f>
        <v/>
      </c>
      <c r="P27" s="13">
        <f>IF(Q27="","",IF(Q27&lt;&gt;"Ready","Review",IF(O27=0,"Unattended",IF(O27&lt;E27,"Below requirement","Covered"))))</f>
        <v/>
      </c>
      <c r="Q27" s="13">
        <f>IF(COUNTA(A27:G27,I27)=0,"",IF(OR(A27="",COUNT(B27:G27)&lt;&gt;6),"Incomplete",IF(OR(C27&lt;=B27,F27&lt;B27,H27&gt;C27,G27&lt;=0,D27&lt;1,E27&lt;1,M27&gt;0),"Review","Ready")))</f>
        <v/>
      </c>
      <c r="R27" s="14">
        <f>IF(Q27&lt;&gt;"Ready","",IF(O27=0,G27,0))</f>
        <v/>
      </c>
    </row>
    <row r="28" ht="33" customHeight="1">
      <c r="A28" s="3" t="n"/>
      <c r="B28" s="4" t="n"/>
      <c r="C28" s="4" t="n"/>
      <c r="D28" s="5" t="n"/>
      <c r="E28" s="5" t="n"/>
      <c r="F28" s="4" t="n"/>
      <c r="G28" s="6" t="n"/>
      <c r="H28" s="7">
        <f>IF(COUNT(F28:G28)=2,F28+G28/1440,"")</f>
        <v/>
      </c>
      <c r="I28" s="3" t="n"/>
      <c r="J28" s="7">
        <f>IF(I28="","",IFERROR(VLOOKUP(I28,'Relief Roster'!$A$2:$C$101,2,FALSE),""))</f>
        <v/>
      </c>
      <c r="K28" s="7">
        <f>IF(I28="","",IFERROR(VLOOKUP(I28,'Relief Roster'!$A$2:$C$101,3,FALSE),""))</f>
        <v/>
      </c>
      <c r="L28" s="8">
        <f>IF(OR(I28="",H28=""),"",SUMPRODUCT(($I$2:$I$101=I28)*ISNUMBER($F$2:$F$101)*ISNUMBER($H$2:$H$101)*($F$2:$F$101&lt;H28)*($H$2:$H$101&gt;F28))-1)</f>
        <v/>
      </c>
      <c r="M28" s="8">
        <f>IF(OR(A28="",H28=""),"",SUMPRODUCT(($A$2:$A$101=A28)*ISNUMBER($F$2:$F$101)*ISNUMBER($H$2:$H$101)*($F$2:$F$101&lt;H28)*($H$2:$H$101&gt;F28))-1)</f>
        <v/>
      </c>
      <c r="N28" s="8">
        <f>IF(Q28&lt;&gt;"Ready","",IF(AND(I28&lt;&gt;"",ISNUMBER(J28),ISNUMBER(K28),J28&lt;=F28,K28&gt;=H28,L28=0),1,0))</f>
        <v/>
      </c>
      <c r="O28" s="8">
        <f>IF(Q28="Ready",D28-1+N28,"")</f>
        <v/>
      </c>
      <c r="P28" s="9">
        <f>IF(Q28="","",IF(Q28&lt;&gt;"Ready","Review",IF(O28=0,"Unattended",IF(O28&lt;E28,"Below requirement","Covered"))))</f>
        <v/>
      </c>
      <c r="Q28" s="9">
        <f>IF(COUNTA(A28:G28,I28)=0,"",IF(OR(A28="",COUNT(B28:G28)&lt;&gt;6),"Incomplete",IF(OR(C28&lt;=B28,F28&lt;B28,H28&gt;C28,G28&lt;=0,D28&lt;1,E28&lt;1,M28&gt;0),"Review","Ready")))</f>
        <v/>
      </c>
      <c r="R28" s="10">
        <f>IF(Q28&lt;&gt;"Ready","",IF(O28=0,G28,0))</f>
        <v/>
      </c>
    </row>
    <row r="29" ht="33" customHeight="1">
      <c r="A29" s="3" t="n"/>
      <c r="B29" s="4" t="n"/>
      <c r="C29" s="4" t="n"/>
      <c r="D29" s="5" t="n"/>
      <c r="E29" s="5" t="n"/>
      <c r="F29" s="4" t="n"/>
      <c r="G29" s="6" t="n"/>
      <c r="H29" s="11">
        <f>IF(COUNT(F29:G29)=2,F29+G29/1440,"")</f>
        <v/>
      </c>
      <c r="I29" s="3" t="n"/>
      <c r="J29" s="11">
        <f>IF(I29="","",IFERROR(VLOOKUP(I29,'Relief Roster'!$A$2:$C$101,2,FALSE),""))</f>
        <v/>
      </c>
      <c r="K29" s="11">
        <f>IF(I29="","",IFERROR(VLOOKUP(I29,'Relief Roster'!$A$2:$C$101,3,FALSE),""))</f>
        <v/>
      </c>
      <c r="L29" s="12">
        <f>IF(OR(I29="",H29=""),"",SUMPRODUCT(($I$2:$I$101=I29)*ISNUMBER($F$2:$F$101)*ISNUMBER($H$2:$H$101)*($F$2:$F$101&lt;H29)*($H$2:$H$101&gt;F29))-1)</f>
        <v/>
      </c>
      <c r="M29" s="12">
        <f>IF(OR(A29="",H29=""),"",SUMPRODUCT(($A$2:$A$101=A29)*ISNUMBER($F$2:$F$101)*ISNUMBER($H$2:$H$101)*($F$2:$F$101&lt;H29)*($H$2:$H$101&gt;F29))-1)</f>
        <v/>
      </c>
      <c r="N29" s="12">
        <f>IF(Q29&lt;&gt;"Ready","",IF(AND(I29&lt;&gt;"",ISNUMBER(J29),ISNUMBER(K29),J29&lt;=F29,K29&gt;=H29,L29=0),1,0))</f>
        <v/>
      </c>
      <c r="O29" s="12">
        <f>IF(Q29="Ready",D29-1+N29,"")</f>
        <v/>
      </c>
      <c r="P29" s="13">
        <f>IF(Q29="","",IF(Q29&lt;&gt;"Ready","Review",IF(O29=0,"Unattended",IF(O29&lt;E29,"Below requirement","Covered"))))</f>
        <v/>
      </c>
      <c r="Q29" s="13">
        <f>IF(COUNTA(A29:G29,I29)=0,"",IF(OR(A29="",COUNT(B29:G29)&lt;&gt;6),"Incomplete",IF(OR(C29&lt;=B29,F29&lt;B29,H29&gt;C29,G29&lt;=0,D29&lt;1,E29&lt;1,M29&gt;0),"Review","Ready")))</f>
        <v/>
      </c>
      <c r="R29" s="14">
        <f>IF(Q29&lt;&gt;"Ready","",IF(O29=0,G29,0))</f>
        <v/>
      </c>
    </row>
    <row r="30" ht="33" customHeight="1">
      <c r="A30" s="3" t="n"/>
      <c r="B30" s="4" t="n"/>
      <c r="C30" s="4" t="n"/>
      <c r="D30" s="5" t="n"/>
      <c r="E30" s="5" t="n"/>
      <c r="F30" s="4" t="n"/>
      <c r="G30" s="6" t="n"/>
      <c r="H30" s="7">
        <f>IF(COUNT(F30:G30)=2,F30+G30/1440,"")</f>
        <v/>
      </c>
      <c r="I30" s="3" t="n"/>
      <c r="J30" s="7">
        <f>IF(I30="","",IFERROR(VLOOKUP(I30,'Relief Roster'!$A$2:$C$101,2,FALSE),""))</f>
        <v/>
      </c>
      <c r="K30" s="7">
        <f>IF(I30="","",IFERROR(VLOOKUP(I30,'Relief Roster'!$A$2:$C$101,3,FALSE),""))</f>
        <v/>
      </c>
      <c r="L30" s="8">
        <f>IF(OR(I30="",H30=""),"",SUMPRODUCT(($I$2:$I$101=I30)*ISNUMBER($F$2:$F$101)*ISNUMBER($H$2:$H$101)*($F$2:$F$101&lt;H30)*($H$2:$H$101&gt;F30))-1)</f>
        <v/>
      </c>
      <c r="M30" s="8">
        <f>IF(OR(A30="",H30=""),"",SUMPRODUCT(($A$2:$A$101=A30)*ISNUMBER($F$2:$F$101)*ISNUMBER($H$2:$H$101)*($F$2:$F$101&lt;H30)*($H$2:$H$101&gt;F30))-1)</f>
        <v/>
      </c>
      <c r="N30" s="8">
        <f>IF(Q30&lt;&gt;"Ready","",IF(AND(I30&lt;&gt;"",ISNUMBER(J30),ISNUMBER(K30),J30&lt;=F30,K30&gt;=H30,L30=0),1,0))</f>
        <v/>
      </c>
      <c r="O30" s="8">
        <f>IF(Q30="Ready",D30-1+N30,"")</f>
        <v/>
      </c>
      <c r="P30" s="9">
        <f>IF(Q30="","",IF(Q30&lt;&gt;"Ready","Review",IF(O30=0,"Unattended",IF(O30&lt;E30,"Below requirement","Covered"))))</f>
        <v/>
      </c>
      <c r="Q30" s="9">
        <f>IF(COUNTA(A30:G30,I30)=0,"",IF(OR(A30="",COUNT(B30:G30)&lt;&gt;6),"Incomplete",IF(OR(C30&lt;=B30,F30&lt;B30,H30&gt;C30,G30&lt;=0,D30&lt;1,E30&lt;1,M30&gt;0),"Review","Ready")))</f>
        <v/>
      </c>
      <c r="R30" s="10">
        <f>IF(Q30&lt;&gt;"Ready","",IF(O30=0,G30,0))</f>
        <v/>
      </c>
    </row>
    <row r="31" ht="33" customHeight="1">
      <c r="A31" s="3" t="n"/>
      <c r="B31" s="4" t="n"/>
      <c r="C31" s="4" t="n"/>
      <c r="D31" s="5" t="n"/>
      <c r="E31" s="5" t="n"/>
      <c r="F31" s="4" t="n"/>
      <c r="G31" s="6" t="n"/>
      <c r="H31" s="11">
        <f>IF(COUNT(F31:G31)=2,F31+G31/1440,"")</f>
        <v/>
      </c>
      <c r="I31" s="3" t="n"/>
      <c r="J31" s="11">
        <f>IF(I31="","",IFERROR(VLOOKUP(I31,'Relief Roster'!$A$2:$C$101,2,FALSE),""))</f>
        <v/>
      </c>
      <c r="K31" s="11">
        <f>IF(I31="","",IFERROR(VLOOKUP(I31,'Relief Roster'!$A$2:$C$101,3,FALSE),""))</f>
        <v/>
      </c>
      <c r="L31" s="12">
        <f>IF(OR(I31="",H31=""),"",SUMPRODUCT(($I$2:$I$101=I31)*ISNUMBER($F$2:$F$101)*ISNUMBER($H$2:$H$101)*($F$2:$F$101&lt;H31)*($H$2:$H$101&gt;F31))-1)</f>
        <v/>
      </c>
      <c r="M31" s="12">
        <f>IF(OR(A31="",H31=""),"",SUMPRODUCT(($A$2:$A$101=A31)*ISNUMBER($F$2:$F$101)*ISNUMBER($H$2:$H$101)*($F$2:$F$101&lt;H31)*($H$2:$H$101&gt;F31))-1)</f>
        <v/>
      </c>
      <c r="N31" s="12">
        <f>IF(Q31&lt;&gt;"Ready","",IF(AND(I31&lt;&gt;"",ISNUMBER(J31),ISNUMBER(K31),J31&lt;=F31,K31&gt;=H31,L31=0),1,0))</f>
        <v/>
      </c>
      <c r="O31" s="12">
        <f>IF(Q31="Ready",D31-1+N31,"")</f>
        <v/>
      </c>
      <c r="P31" s="13">
        <f>IF(Q31="","",IF(Q31&lt;&gt;"Ready","Review",IF(O31=0,"Unattended",IF(O31&lt;E31,"Below requirement","Covered"))))</f>
        <v/>
      </c>
      <c r="Q31" s="13">
        <f>IF(COUNTA(A31:G31,I31)=0,"",IF(OR(A31="",COUNT(B31:G31)&lt;&gt;6),"Incomplete",IF(OR(C31&lt;=B31,F31&lt;B31,H31&gt;C31,G31&lt;=0,D31&lt;1,E31&lt;1,M31&gt;0),"Review","Ready")))</f>
        <v/>
      </c>
      <c r="R31" s="14">
        <f>IF(Q31&lt;&gt;"Ready","",IF(O31=0,G31,0))</f>
        <v/>
      </c>
    </row>
    <row r="32" ht="33" customHeight="1">
      <c r="A32" s="3" t="n"/>
      <c r="B32" s="4" t="n"/>
      <c r="C32" s="4" t="n"/>
      <c r="D32" s="5" t="n"/>
      <c r="E32" s="5" t="n"/>
      <c r="F32" s="4" t="n"/>
      <c r="G32" s="6" t="n"/>
      <c r="H32" s="7">
        <f>IF(COUNT(F32:G32)=2,F32+G32/1440,"")</f>
        <v/>
      </c>
      <c r="I32" s="3" t="n"/>
      <c r="J32" s="7">
        <f>IF(I32="","",IFERROR(VLOOKUP(I32,'Relief Roster'!$A$2:$C$101,2,FALSE),""))</f>
        <v/>
      </c>
      <c r="K32" s="7">
        <f>IF(I32="","",IFERROR(VLOOKUP(I32,'Relief Roster'!$A$2:$C$101,3,FALSE),""))</f>
        <v/>
      </c>
      <c r="L32" s="8">
        <f>IF(OR(I32="",H32=""),"",SUMPRODUCT(($I$2:$I$101=I32)*ISNUMBER($F$2:$F$101)*ISNUMBER($H$2:$H$101)*($F$2:$F$101&lt;H32)*($H$2:$H$101&gt;F32))-1)</f>
        <v/>
      </c>
      <c r="M32" s="8">
        <f>IF(OR(A32="",H32=""),"",SUMPRODUCT(($A$2:$A$101=A32)*ISNUMBER($F$2:$F$101)*ISNUMBER($H$2:$H$101)*($F$2:$F$101&lt;H32)*($H$2:$H$101&gt;F32))-1)</f>
        <v/>
      </c>
      <c r="N32" s="8">
        <f>IF(Q32&lt;&gt;"Ready","",IF(AND(I32&lt;&gt;"",ISNUMBER(J32),ISNUMBER(K32),J32&lt;=F32,K32&gt;=H32,L32=0),1,0))</f>
        <v/>
      </c>
      <c r="O32" s="8">
        <f>IF(Q32="Ready",D32-1+N32,"")</f>
        <v/>
      </c>
      <c r="P32" s="9">
        <f>IF(Q32="","",IF(Q32&lt;&gt;"Ready","Review",IF(O32=0,"Unattended",IF(O32&lt;E32,"Below requirement","Covered"))))</f>
        <v/>
      </c>
      <c r="Q32" s="9">
        <f>IF(COUNTA(A32:G32,I32)=0,"",IF(OR(A32="",COUNT(B32:G32)&lt;&gt;6),"Incomplete",IF(OR(C32&lt;=B32,F32&lt;B32,H32&gt;C32,G32&lt;=0,D32&lt;1,E32&lt;1,M32&gt;0),"Review","Ready")))</f>
        <v/>
      </c>
      <c r="R32" s="10">
        <f>IF(Q32&lt;&gt;"Ready","",IF(O32=0,G32,0))</f>
        <v/>
      </c>
    </row>
    <row r="33" ht="33" customHeight="1">
      <c r="A33" s="3" t="n"/>
      <c r="B33" s="4" t="n"/>
      <c r="C33" s="4" t="n"/>
      <c r="D33" s="5" t="n"/>
      <c r="E33" s="5" t="n"/>
      <c r="F33" s="4" t="n"/>
      <c r="G33" s="6" t="n"/>
      <c r="H33" s="11">
        <f>IF(COUNT(F33:G33)=2,F33+G33/1440,"")</f>
        <v/>
      </c>
      <c r="I33" s="3" t="n"/>
      <c r="J33" s="11">
        <f>IF(I33="","",IFERROR(VLOOKUP(I33,'Relief Roster'!$A$2:$C$101,2,FALSE),""))</f>
        <v/>
      </c>
      <c r="K33" s="11">
        <f>IF(I33="","",IFERROR(VLOOKUP(I33,'Relief Roster'!$A$2:$C$101,3,FALSE),""))</f>
        <v/>
      </c>
      <c r="L33" s="12">
        <f>IF(OR(I33="",H33=""),"",SUMPRODUCT(($I$2:$I$101=I33)*ISNUMBER($F$2:$F$101)*ISNUMBER($H$2:$H$101)*($F$2:$F$101&lt;H33)*($H$2:$H$101&gt;F33))-1)</f>
        <v/>
      </c>
      <c r="M33" s="12">
        <f>IF(OR(A33="",H33=""),"",SUMPRODUCT(($A$2:$A$101=A33)*ISNUMBER($F$2:$F$101)*ISNUMBER($H$2:$H$101)*($F$2:$F$101&lt;H33)*($H$2:$H$101&gt;F33))-1)</f>
        <v/>
      </c>
      <c r="N33" s="12">
        <f>IF(Q33&lt;&gt;"Ready","",IF(AND(I33&lt;&gt;"",ISNUMBER(J33),ISNUMBER(K33),J33&lt;=F33,K33&gt;=H33,L33=0),1,0))</f>
        <v/>
      </c>
      <c r="O33" s="12">
        <f>IF(Q33="Ready",D33-1+N33,"")</f>
        <v/>
      </c>
      <c r="P33" s="13">
        <f>IF(Q33="","",IF(Q33&lt;&gt;"Ready","Review",IF(O33=0,"Unattended",IF(O33&lt;E33,"Below requirement","Covered"))))</f>
        <v/>
      </c>
      <c r="Q33" s="13">
        <f>IF(COUNTA(A33:G33,I33)=0,"",IF(OR(A33="",COUNT(B33:G33)&lt;&gt;6),"Incomplete",IF(OR(C33&lt;=B33,F33&lt;B33,H33&gt;C33,G33&lt;=0,D33&lt;1,E33&lt;1,M33&gt;0),"Review","Ready")))</f>
        <v/>
      </c>
      <c r="R33" s="14">
        <f>IF(Q33&lt;&gt;"Ready","",IF(O33=0,G33,0))</f>
        <v/>
      </c>
    </row>
    <row r="34" ht="33" customHeight="1">
      <c r="A34" s="3" t="n"/>
      <c r="B34" s="4" t="n"/>
      <c r="C34" s="4" t="n"/>
      <c r="D34" s="5" t="n"/>
      <c r="E34" s="5" t="n"/>
      <c r="F34" s="4" t="n"/>
      <c r="G34" s="6" t="n"/>
      <c r="H34" s="7">
        <f>IF(COUNT(F34:G34)=2,F34+G34/1440,"")</f>
        <v/>
      </c>
      <c r="I34" s="3" t="n"/>
      <c r="J34" s="7">
        <f>IF(I34="","",IFERROR(VLOOKUP(I34,'Relief Roster'!$A$2:$C$101,2,FALSE),""))</f>
        <v/>
      </c>
      <c r="K34" s="7">
        <f>IF(I34="","",IFERROR(VLOOKUP(I34,'Relief Roster'!$A$2:$C$101,3,FALSE),""))</f>
        <v/>
      </c>
      <c r="L34" s="8">
        <f>IF(OR(I34="",H34=""),"",SUMPRODUCT(($I$2:$I$101=I34)*ISNUMBER($F$2:$F$101)*ISNUMBER($H$2:$H$101)*($F$2:$F$101&lt;H34)*($H$2:$H$101&gt;F34))-1)</f>
        <v/>
      </c>
      <c r="M34" s="8">
        <f>IF(OR(A34="",H34=""),"",SUMPRODUCT(($A$2:$A$101=A34)*ISNUMBER($F$2:$F$101)*ISNUMBER($H$2:$H$101)*($F$2:$F$101&lt;H34)*($H$2:$H$101&gt;F34))-1)</f>
        <v/>
      </c>
      <c r="N34" s="8">
        <f>IF(Q34&lt;&gt;"Ready","",IF(AND(I34&lt;&gt;"",ISNUMBER(J34),ISNUMBER(K34),J34&lt;=F34,K34&gt;=H34,L34=0),1,0))</f>
        <v/>
      </c>
      <c r="O34" s="8">
        <f>IF(Q34="Ready",D34-1+N34,"")</f>
        <v/>
      </c>
      <c r="P34" s="9">
        <f>IF(Q34="","",IF(Q34&lt;&gt;"Ready","Review",IF(O34=0,"Unattended",IF(O34&lt;E34,"Below requirement","Covered"))))</f>
        <v/>
      </c>
      <c r="Q34" s="9">
        <f>IF(COUNTA(A34:G34,I34)=0,"",IF(OR(A34="",COUNT(B34:G34)&lt;&gt;6),"Incomplete",IF(OR(C34&lt;=B34,F34&lt;B34,H34&gt;C34,G34&lt;=0,D34&lt;1,E34&lt;1,M34&gt;0),"Review","Ready")))</f>
        <v/>
      </c>
      <c r="R34" s="10">
        <f>IF(Q34&lt;&gt;"Ready","",IF(O34=0,G34,0))</f>
        <v/>
      </c>
    </row>
    <row r="35" ht="33" customHeight="1">
      <c r="A35" s="3" t="n"/>
      <c r="B35" s="4" t="n"/>
      <c r="C35" s="4" t="n"/>
      <c r="D35" s="5" t="n"/>
      <c r="E35" s="5" t="n"/>
      <c r="F35" s="4" t="n"/>
      <c r="G35" s="6" t="n"/>
      <c r="H35" s="11">
        <f>IF(COUNT(F35:G35)=2,F35+G35/1440,"")</f>
        <v/>
      </c>
      <c r="I35" s="3" t="n"/>
      <c r="J35" s="11">
        <f>IF(I35="","",IFERROR(VLOOKUP(I35,'Relief Roster'!$A$2:$C$101,2,FALSE),""))</f>
        <v/>
      </c>
      <c r="K35" s="11">
        <f>IF(I35="","",IFERROR(VLOOKUP(I35,'Relief Roster'!$A$2:$C$101,3,FALSE),""))</f>
        <v/>
      </c>
      <c r="L35" s="12">
        <f>IF(OR(I35="",H35=""),"",SUMPRODUCT(($I$2:$I$101=I35)*ISNUMBER($F$2:$F$101)*ISNUMBER($H$2:$H$101)*($F$2:$F$101&lt;H35)*($H$2:$H$101&gt;F35))-1)</f>
        <v/>
      </c>
      <c r="M35" s="12">
        <f>IF(OR(A35="",H35=""),"",SUMPRODUCT(($A$2:$A$101=A35)*ISNUMBER($F$2:$F$101)*ISNUMBER($H$2:$H$101)*($F$2:$F$101&lt;H35)*($H$2:$H$101&gt;F35))-1)</f>
        <v/>
      </c>
      <c r="N35" s="12">
        <f>IF(Q35&lt;&gt;"Ready","",IF(AND(I35&lt;&gt;"",ISNUMBER(J35),ISNUMBER(K35),J35&lt;=F35,K35&gt;=H35,L35=0),1,0))</f>
        <v/>
      </c>
      <c r="O35" s="12">
        <f>IF(Q35="Ready",D35-1+N35,"")</f>
        <v/>
      </c>
      <c r="P35" s="13">
        <f>IF(Q35="","",IF(Q35&lt;&gt;"Ready","Review",IF(O35=0,"Unattended",IF(O35&lt;E35,"Below requirement","Covered"))))</f>
        <v/>
      </c>
      <c r="Q35" s="13">
        <f>IF(COUNTA(A35:G35,I35)=0,"",IF(OR(A35="",COUNT(B35:G35)&lt;&gt;6),"Incomplete",IF(OR(C35&lt;=B35,F35&lt;B35,H35&gt;C35,G35&lt;=0,D35&lt;1,E35&lt;1,M35&gt;0),"Review","Ready")))</f>
        <v/>
      </c>
      <c r="R35" s="14">
        <f>IF(Q35&lt;&gt;"Ready","",IF(O35=0,G35,0))</f>
        <v/>
      </c>
    </row>
    <row r="36" ht="33" customHeight="1">
      <c r="A36" s="3" t="n"/>
      <c r="B36" s="4" t="n"/>
      <c r="C36" s="4" t="n"/>
      <c r="D36" s="5" t="n"/>
      <c r="E36" s="5" t="n"/>
      <c r="F36" s="4" t="n"/>
      <c r="G36" s="6" t="n"/>
      <c r="H36" s="7">
        <f>IF(COUNT(F36:G36)=2,F36+G36/1440,"")</f>
        <v/>
      </c>
      <c r="I36" s="3" t="n"/>
      <c r="J36" s="7">
        <f>IF(I36="","",IFERROR(VLOOKUP(I36,'Relief Roster'!$A$2:$C$101,2,FALSE),""))</f>
        <v/>
      </c>
      <c r="K36" s="7">
        <f>IF(I36="","",IFERROR(VLOOKUP(I36,'Relief Roster'!$A$2:$C$101,3,FALSE),""))</f>
        <v/>
      </c>
      <c r="L36" s="8">
        <f>IF(OR(I36="",H36=""),"",SUMPRODUCT(($I$2:$I$101=I36)*ISNUMBER($F$2:$F$101)*ISNUMBER($H$2:$H$101)*($F$2:$F$101&lt;H36)*($H$2:$H$101&gt;F36))-1)</f>
        <v/>
      </c>
      <c r="M36" s="8">
        <f>IF(OR(A36="",H36=""),"",SUMPRODUCT(($A$2:$A$101=A36)*ISNUMBER($F$2:$F$101)*ISNUMBER($H$2:$H$101)*($F$2:$F$101&lt;H36)*($H$2:$H$101&gt;F36))-1)</f>
        <v/>
      </c>
      <c r="N36" s="8">
        <f>IF(Q36&lt;&gt;"Ready","",IF(AND(I36&lt;&gt;"",ISNUMBER(J36),ISNUMBER(K36),J36&lt;=F36,K36&gt;=H36,L36=0),1,0))</f>
        <v/>
      </c>
      <c r="O36" s="8">
        <f>IF(Q36="Ready",D36-1+N36,"")</f>
        <v/>
      </c>
      <c r="P36" s="9">
        <f>IF(Q36="","",IF(Q36&lt;&gt;"Ready","Review",IF(O36=0,"Unattended",IF(O36&lt;E36,"Below requirement","Covered"))))</f>
        <v/>
      </c>
      <c r="Q36" s="9">
        <f>IF(COUNTA(A36:G36,I36)=0,"",IF(OR(A36="",COUNT(B36:G36)&lt;&gt;6),"Incomplete",IF(OR(C36&lt;=B36,F36&lt;B36,H36&gt;C36,G36&lt;=0,D36&lt;1,E36&lt;1,M36&gt;0),"Review","Ready")))</f>
        <v/>
      </c>
      <c r="R36" s="10">
        <f>IF(Q36&lt;&gt;"Ready","",IF(O36=0,G36,0))</f>
        <v/>
      </c>
    </row>
    <row r="37" ht="33" customHeight="1">
      <c r="A37" s="3" t="n"/>
      <c r="B37" s="4" t="n"/>
      <c r="C37" s="4" t="n"/>
      <c r="D37" s="5" t="n"/>
      <c r="E37" s="5" t="n"/>
      <c r="F37" s="4" t="n"/>
      <c r="G37" s="6" t="n"/>
      <c r="H37" s="11">
        <f>IF(COUNT(F37:G37)=2,F37+G37/1440,"")</f>
        <v/>
      </c>
      <c r="I37" s="3" t="n"/>
      <c r="J37" s="11">
        <f>IF(I37="","",IFERROR(VLOOKUP(I37,'Relief Roster'!$A$2:$C$101,2,FALSE),""))</f>
        <v/>
      </c>
      <c r="K37" s="11">
        <f>IF(I37="","",IFERROR(VLOOKUP(I37,'Relief Roster'!$A$2:$C$101,3,FALSE),""))</f>
        <v/>
      </c>
      <c r="L37" s="12">
        <f>IF(OR(I37="",H37=""),"",SUMPRODUCT(($I$2:$I$101=I37)*ISNUMBER($F$2:$F$101)*ISNUMBER($H$2:$H$101)*($F$2:$F$101&lt;H37)*($H$2:$H$101&gt;F37))-1)</f>
        <v/>
      </c>
      <c r="M37" s="12">
        <f>IF(OR(A37="",H37=""),"",SUMPRODUCT(($A$2:$A$101=A37)*ISNUMBER($F$2:$F$101)*ISNUMBER($H$2:$H$101)*($F$2:$F$101&lt;H37)*($H$2:$H$101&gt;F37))-1)</f>
        <v/>
      </c>
      <c r="N37" s="12">
        <f>IF(Q37&lt;&gt;"Ready","",IF(AND(I37&lt;&gt;"",ISNUMBER(J37),ISNUMBER(K37),J37&lt;=F37,K37&gt;=H37,L37=0),1,0))</f>
        <v/>
      </c>
      <c r="O37" s="12">
        <f>IF(Q37="Ready",D37-1+N37,"")</f>
        <v/>
      </c>
      <c r="P37" s="13">
        <f>IF(Q37="","",IF(Q37&lt;&gt;"Ready","Review",IF(O37=0,"Unattended",IF(O37&lt;E37,"Below requirement","Covered"))))</f>
        <v/>
      </c>
      <c r="Q37" s="13">
        <f>IF(COUNTA(A37:G37,I37)=0,"",IF(OR(A37="",COUNT(B37:G37)&lt;&gt;6),"Incomplete",IF(OR(C37&lt;=B37,F37&lt;B37,H37&gt;C37,G37&lt;=0,D37&lt;1,E37&lt;1,M37&gt;0),"Review","Ready")))</f>
        <v/>
      </c>
      <c r="R37" s="14">
        <f>IF(Q37&lt;&gt;"Ready","",IF(O37=0,G37,0))</f>
        <v/>
      </c>
    </row>
    <row r="38" ht="33" customHeight="1">
      <c r="A38" s="3" t="n"/>
      <c r="B38" s="4" t="n"/>
      <c r="C38" s="4" t="n"/>
      <c r="D38" s="5" t="n"/>
      <c r="E38" s="5" t="n"/>
      <c r="F38" s="4" t="n"/>
      <c r="G38" s="6" t="n"/>
      <c r="H38" s="7">
        <f>IF(COUNT(F38:G38)=2,F38+G38/1440,"")</f>
        <v/>
      </c>
      <c r="I38" s="3" t="n"/>
      <c r="J38" s="7">
        <f>IF(I38="","",IFERROR(VLOOKUP(I38,'Relief Roster'!$A$2:$C$101,2,FALSE),""))</f>
        <v/>
      </c>
      <c r="K38" s="7">
        <f>IF(I38="","",IFERROR(VLOOKUP(I38,'Relief Roster'!$A$2:$C$101,3,FALSE),""))</f>
        <v/>
      </c>
      <c r="L38" s="8">
        <f>IF(OR(I38="",H38=""),"",SUMPRODUCT(($I$2:$I$101=I38)*ISNUMBER($F$2:$F$101)*ISNUMBER($H$2:$H$101)*($F$2:$F$101&lt;H38)*($H$2:$H$101&gt;F38))-1)</f>
        <v/>
      </c>
      <c r="M38" s="8">
        <f>IF(OR(A38="",H38=""),"",SUMPRODUCT(($A$2:$A$101=A38)*ISNUMBER($F$2:$F$101)*ISNUMBER($H$2:$H$101)*($F$2:$F$101&lt;H38)*($H$2:$H$101&gt;F38))-1)</f>
        <v/>
      </c>
      <c r="N38" s="8">
        <f>IF(Q38&lt;&gt;"Ready","",IF(AND(I38&lt;&gt;"",ISNUMBER(J38),ISNUMBER(K38),J38&lt;=F38,K38&gt;=H38,L38=0),1,0))</f>
        <v/>
      </c>
      <c r="O38" s="8">
        <f>IF(Q38="Ready",D38-1+N38,"")</f>
        <v/>
      </c>
      <c r="P38" s="9">
        <f>IF(Q38="","",IF(Q38&lt;&gt;"Ready","Review",IF(O38=0,"Unattended",IF(O38&lt;E38,"Below requirement","Covered"))))</f>
        <v/>
      </c>
      <c r="Q38" s="9">
        <f>IF(COUNTA(A38:G38,I38)=0,"",IF(OR(A38="",COUNT(B38:G38)&lt;&gt;6),"Incomplete",IF(OR(C38&lt;=B38,F38&lt;B38,H38&gt;C38,G38&lt;=0,D38&lt;1,E38&lt;1,M38&gt;0),"Review","Ready")))</f>
        <v/>
      </c>
      <c r="R38" s="10">
        <f>IF(Q38&lt;&gt;"Ready","",IF(O38=0,G38,0))</f>
        <v/>
      </c>
    </row>
    <row r="39" ht="33" customHeight="1">
      <c r="A39" s="3" t="n"/>
      <c r="B39" s="4" t="n"/>
      <c r="C39" s="4" t="n"/>
      <c r="D39" s="5" t="n"/>
      <c r="E39" s="5" t="n"/>
      <c r="F39" s="4" t="n"/>
      <c r="G39" s="6" t="n"/>
      <c r="H39" s="11">
        <f>IF(COUNT(F39:G39)=2,F39+G39/1440,"")</f>
        <v/>
      </c>
      <c r="I39" s="3" t="n"/>
      <c r="J39" s="11">
        <f>IF(I39="","",IFERROR(VLOOKUP(I39,'Relief Roster'!$A$2:$C$101,2,FALSE),""))</f>
        <v/>
      </c>
      <c r="K39" s="11">
        <f>IF(I39="","",IFERROR(VLOOKUP(I39,'Relief Roster'!$A$2:$C$101,3,FALSE),""))</f>
        <v/>
      </c>
      <c r="L39" s="12">
        <f>IF(OR(I39="",H39=""),"",SUMPRODUCT(($I$2:$I$101=I39)*ISNUMBER($F$2:$F$101)*ISNUMBER($H$2:$H$101)*($F$2:$F$101&lt;H39)*($H$2:$H$101&gt;F39))-1)</f>
        <v/>
      </c>
      <c r="M39" s="12">
        <f>IF(OR(A39="",H39=""),"",SUMPRODUCT(($A$2:$A$101=A39)*ISNUMBER($F$2:$F$101)*ISNUMBER($H$2:$H$101)*($F$2:$F$101&lt;H39)*($H$2:$H$101&gt;F39))-1)</f>
        <v/>
      </c>
      <c r="N39" s="12">
        <f>IF(Q39&lt;&gt;"Ready","",IF(AND(I39&lt;&gt;"",ISNUMBER(J39),ISNUMBER(K39),J39&lt;=F39,K39&gt;=H39,L39=0),1,0))</f>
        <v/>
      </c>
      <c r="O39" s="12">
        <f>IF(Q39="Ready",D39-1+N39,"")</f>
        <v/>
      </c>
      <c r="P39" s="13">
        <f>IF(Q39="","",IF(Q39&lt;&gt;"Ready","Review",IF(O39=0,"Unattended",IF(O39&lt;E39,"Below requirement","Covered"))))</f>
        <v/>
      </c>
      <c r="Q39" s="13">
        <f>IF(COUNTA(A39:G39,I39)=0,"",IF(OR(A39="",COUNT(B39:G39)&lt;&gt;6),"Incomplete",IF(OR(C39&lt;=B39,F39&lt;B39,H39&gt;C39,G39&lt;=0,D39&lt;1,E39&lt;1,M39&gt;0),"Review","Ready")))</f>
        <v/>
      </c>
      <c r="R39" s="14">
        <f>IF(Q39&lt;&gt;"Ready","",IF(O39=0,G39,0))</f>
        <v/>
      </c>
    </row>
    <row r="40" ht="33" customHeight="1">
      <c r="A40" s="3" t="n"/>
      <c r="B40" s="4" t="n"/>
      <c r="C40" s="4" t="n"/>
      <c r="D40" s="5" t="n"/>
      <c r="E40" s="5" t="n"/>
      <c r="F40" s="4" t="n"/>
      <c r="G40" s="6" t="n"/>
      <c r="H40" s="7">
        <f>IF(COUNT(F40:G40)=2,F40+G40/1440,"")</f>
        <v/>
      </c>
      <c r="I40" s="3" t="n"/>
      <c r="J40" s="7">
        <f>IF(I40="","",IFERROR(VLOOKUP(I40,'Relief Roster'!$A$2:$C$101,2,FALSE),""))</f>
        <v/>
      </c>
      <c r="K40" s="7">
        <f>IF(I40="","",IFERROR(VLOOKUP(I40,'Relief Roster'!$A$2:$C$101,3,FALSE),""))</f>
        <v/>
      </c>
      <c r="L40" s="8">
        <f>IF(OR(I40="",H40=""),"",SUMPRODUCT(($I$2:$I$101=I40)*ISNUMBER($F$2:$F$101)*ISNUMBER($H$2:$H$101)*($F$2:$F$101&lt;H40)*($H$2:$H$101&gt;F40))-1)</f>
        <v/>
      </c>
      <c r="M40" s="8">
        <f>IF(OR(A40="",H40=""),"",SUMPRODUCT(($A$2:$A$101=A40)*ISNUMBER($F$2:$F$101)*ISNUMBER($H$2:$H$101)*($F$2:$F$101&lt;H40)*($H$2:$H$101&gt;F40))-1)</f>
        <v/>
      </c>
      <c r="N40" s="8">
        <f>IF(Q40&lt;&gt;"Ready","",IF(AND(I40&lt;&gt;"",ISNUMBER(J40),ISNUMBER(K40),J40&lt;=F40,K40&gt;=H40,L40=0),1,0))</f>
        <v/>
      </c>
      <c r="O40" s="8">
        <f>IF(Q40="Ready",D40-1+N40,"")</f>
        <v/>
      </c>
      <c r="P40" s="9">
        <f>IF(Q40="","",IF(Q40&lt;&gt;"Ready","Review",IF(O40=0,"Unattended",IF(O40&lt;E40,"Below requirement","Covered"))))</f>
        <v/>
      </c>
      <c r="Q40" s="9">
        <f>IF(COUNTA(A40:G40,I40)=0,"",IF(OR(A40="",COUNT(B40:G40)&lt;&gt;6),"Incomplete",IF(OR(C40&lt;=B40,F40&lt;B40,H40&gt;C40,G40&lt;=0,D40&lt;1,E40&lt;1,M40&gt;0),"Review","Ready")))</f>
        <v/>
      </c>
      <c r="R40" s="10">
        <f>IF(Q40&lt;&gt;"Ready","",IF(O40=0,G40,0))</f>
        <v/>
      </c>
    </row>
    <row r="41" ht="33" customHeight="1">
      <c r="A41" s="3" t="n"/>
      <c r="B41" s="4" t="n"/>
      <c r="C41" s="4" t="n"/>
      <c r="D41" s="5" t="n"/>
      <c r="E41" s="5" t="n"/>
      <c r="F41" s="4" t="n"/>
      <c r="G41" s="6" t="n"/>
      <c r="H41" s="11">
        <f>IF(COUNT(F41:G41)=2,F41+G41/1440,"")</f>
        <v/>
      </c>
      <c r="I41" s="3" t="n"/>
      <c r="J41" s="11">
        <f>IF(I41="","",IFERROR(VLOOKUP(I41,'Relief Roster'!$A$2:$C$101,2,FALSE),""))</f>
        <v/>
      </c>
      <c r="K41" s="11">
        <f>IF(I41="","",IFERROR(VLOOKUP(I41,'Relief Roster'!$A$2:$C$101,3,FALSE),""))</f>
        <v/>
      </c>
      <c r="L41" s="12">
        <f>IF(OR(I41="",H41=""),"",SUMPRODUCT(($I$2:$I$101=I41)*ISNUMBER($F$2:$F$101)*ISNUMBER($H$2:$H$101)*($F$2:$F$101&lt;H41)*($H$2:$H$101&gt;F41))-1)</f>
        <v/>
      </c>
      <c r="M41" s="12">
        <f>IF(OR(A41="",H41=""),"",SUMPRODUCT(($A$2:$A$101=A41)*ISNUMBER($F$2:$F$101)*ISNUMBER($H$2:$H$101)*($F$2:$F$101&lt;H41)*($H$2:$H$101&gt;F41))-1)</f>
        <v/>
      </c>
      <c r="N41" s="12">
        <f>IF(Q41&lt;&gt;"Ready","",IF(AND(I41&lt;&gt;"",ISNUMBER(J41),ISNUMBER(K41),J41&lt;=F41,K41&gt;=H41,L41=0),1,0))</f>
        <v/>
      </c>
      <c r="O41" s="12">
        <f>IF(Q41="Ready",D41-1+N41,"")</f>
        <v/>
      </c>
      <c r="P41" s="13">
        <f>IF(Q41="","",IF(Q41&lt;&gt;"Ready","Review",IF(O41=0,"Unattended",IF(O41&lt;E41,"Below requirement","Covered"))))</f>
        <v/>
      </c>
      <c r="Q41" s="13">
        <f>IF(COUNTA(A41:G41,I41)=0,"",IF(OR(A41="",COUNT(B41:G41)&lt;&gt;6),"Incomplete",IF(OR(C41&lt;=B41,F41&lt;B41,H41&gt;C41,G41&lt;=0,D41&lt;1,E41&lt;1,M41&gt;0),"Review","Ready")))</f>
        <v/>
      </c>
      <c r="R41" s="14">
        <f>IF(Q41&lt;&gt;"Ready","",IF(O41=0,G41,0))</f>
        <v/>
      </c>
    </row>
    <row r="42" ht="33" customHeight="1">
      <c r="A42" s="3" t="n"/>
      <c r="B42" s="4" t="n"/>
      <c r="C42" s="4" t="n"/>
      <c r="D42" s="5" t="n"/>
      <c r="E42" s="5" t="n"/>
      <c r="F42" s="4" t="n"/>
      <c r="G42" s="6" t="n"/>
      <c r="H42" s="7">
        <f>IF(COUNT(F42:G42)=2,F42+G42/1440,"")</f>
        <v/>
      </c>
      <c r="I42" s="3" t="n"/>
      <c r="J42" s="7">
        <f>IF(I42="","",IFERROR(VLOOKUP(I42,'Relief Roster'!$A$2:$C$101,2,FALSE),""))</f>
        <v/>
      </c>
      <c r="K42" s="7">
        <f>IF(I42="","",IFERROR(VLOOKUP(I42,'Relief Roster'!$A$2:$C$101,3,FALSE),""))</f>
        <v/>
      </c>
      <c r="L42" s="8">
        <f>IF(OR(I42="",H42=""),"",SUMPRODUCT(($I$2:$I$101=I42)*ISNUMBER($F$2:$F$101)*ISNUMBER($H$2:$H$101)*($F$2:$F$101&lt;H42)*($H$2:$H$101&gt;F42))-1)</f>
        <v/>
      </c>
      <c r="M42" s="8">
        <f>IF(OR(A42="",H42=""),"",SUMPRODUCT(($A$2:$A$101=A42)*ISNUMBER($F$2:$F$101)*ISNUMBER($H$2:$H$101)*($F$2:$F$101&lt;H42)*($H$2:$H$101&gt;F42))-1)</f>
        <v/>
      </c>
      <c r="N42" s="8">
        <f>IF(Q42&lt;&gt;"Ready","",IF(AND(I42&lt;&gt;"",ISNUMBER(J42),ISNUMBER(K42),J42&lt;=F42,K42&gt;=H42,L42=0),1,0))</f>
        <v/>
      </c>
      <c r="O42" s="8">
        <f>IF(Q42="Ready",D42-1+N42,"")</f>
        <v/>
      </c>
      <c r="P42" s="9">
        <f>IF(Q42="","",IF(Q42&lt;&gt;"Ready","Review",IF(O42=0,"Unattended",IF(O42&lt;E42,"Below requirement","Covered"))))</f>
        <v/>
      </c>
      <c r="Q42" s="9">
        <f>IF(COUNTA(A42:G42,I42)=0,"",IF(OR(A42="",COUNT(B42:G42)&lt;&gt;6),"Incomplete",IF(OR(C42&lt;=B42,F42&lt;B42,H42&gt;C42,G42&lt;=0,D42&lt;1,E42&lt;1,M42&gt;0),"Review","Ready")))</f>
        <v/>
      </c>
      <c r="R42" s="10">
        <f>IF(Q42&lt;&gt;"Ready","",IF(O42=0,G42,0))</f>
        <v/>
      </c>
    </row>
    <row r="43" ht="33" customHeight="1">
      <c r="A43" s="3" t="n"/>
      <c r="B43" s="4" t="n"/>
      <c r="C43" s="4" t="n"/>
      <c r="D43" s="5" t="n"/>
      <c r="E43" s="5" t="n"/>
      <c r="F43" s="4" t="n"/>
      <c r="G43" s="6" t="n"/>
      <c r="H43" s="11">
        <f>IF(COUNT(F43:G43)=2,F43+G43/1440,"")</f>
        <v/>
      </c>
      <c r="I43" s="3" t="n"/>
      <c r="J43" s="11">
        <f>IF(I43="","",IFERROR(VLOOKUP(I43,'Relief Roster'!$A$2:$C$101,2,FALSE),""))</f>
        <v/>
      </c>
      <c r="K43" s="11">
        <f>IF(I43="","",IFERROR(VLOOKUP(I43,'Relief Roster'!$A$2:$C$101,3,FALSE),""))</f>
        <v/>
      </c>
      <c r="L43" s="12">
        <f>IF(OR(I43="",H43=""),"",SUMPRODUCT(($I$2:$I$101=I43)*ISNUMBER($F$2:$F$101)*ISNUMBER($H$2:$H$101)*($F$2:$F$101&lt;H43)*($H$2:$H$101&gt;F43))-1)</f>
        <v/>
      </c>
      <c r="M43" s="12">
        <f>IF(OR(A43="",H43=""),"",SUMPRODUCT(($A$2:$A$101=A43)*ISNUMBER($F$2:$F$101)*ISNUMBER($H$2:$H$101)*($F$2:$F$101&lt;H43)*($H$2:$H$101&gt;F43))-1)</f>
        <v/>
      </c>
      <c r="N43" s="12">
        <f>IF(Q43&lt;&gt;"Ready","",IF(AND(I43&lt;&gt;"",ISNUMBER(J43),ISNUMBER(K43),J43&lt;=F43,K43&gt;=H43,L43=0),1,0))</f>
        <v/>
      </c>
      <c r="O43" s="12">
        <f>IF(Q43="Ready",D43-1+N43,"")</f>
        <v/>
      </c>
      <c r="P43" s="13">
        <f>IF(Q43="","",IF(Q43&lt;&gt;"Ready","Review",IF(O43=0,"Unattended",IF(O43&lt;E43,"Below requirement","Covered"))))</f>
        <v/>
      </c>
      <c r="Q43" s="13">
        <f>IF(COUNTA(A43:G43,I43)=0,"",IF(OR(A43="",COUNT(B43:G43)&lt;&gt;6),"Incomplete",IF(OR(C43&lt;=B43,F43&lt;B43,H43&gt;C43,G43&lt;=0,D43&lt;1,E43&lt;1,M43&gt;0),"Review","Ready")))</f>
        <v/>
      </c>
      <c r="R43" s="14">
        <f>IF(Q43&lt;&gt;"Ready","",IF(O43=0,G43,0))</f>
        <v/>
      </c>
    </row>
    <row r="44" ht="33" customHeight="1">
      <c r="A44" s="3" t="n"/>
      <c r="B44" s="4" t="n"/>
      <c r="C44" s="4" t="n"/>
      <c r="D44" s="5" t="n"/>
      <c r="E44" s="5" t="n"/>
      <c r="F44" s="4" t="n"/>
      <c r="G44" s="6" t="n"/>
      <c r="H44" s="7">
        <f>IF(COUNT(F44:G44)=2,F44+G44/1440,"")</f>
        <v/>
      </c>
      <c r="I44" s="3" t="n"/>
      <c r="J44" s="7">
        <f>IF(I44="","",IFERROR(VLOOKUP(I44,'Relief Roster'!$A$2:$C$101,2,FALSE),""))</f>
        <v/>
      </c>
      <c r="K44" s="7">
        <f>IF(I44="","",IFERROR(VLOOKUP(I44,'Relief Roster'!$A$2:$C$101,3,FALSE),""))</f>
        <v/>
      </c>
      <c r="L44" s="8">
        <f>IF(OR(I44="",H44=""),"",SUMPRODUCT(($I$2:$I$101=I44)*ISNUMBER($F$2:$F$101)*ISNUMBER($H$2:$H$101)*($F$2:$F$101&lt;H44)*($H$2:$H$101&gt;F44))-1)</f>
        <v/>
      </c>
      <c r="M44" s="8">
        <f>IF(OR(A44="",H44=""),"",SUMPRODUCT(($A$2:$A$101=A44)*ISNUMBER($F$2:$F$101)*ISNUMBER($H$2:$H$101)*($F$2:$F$101&lt;H44)*($H$2:$H$101&gt;F44))-1)</f>
        <v/>
      </c>
      <c r="N44" s="8">
        <f>IF(Q44&lt;&gt;"Ready","",IF(AND(I44&lt;&gt;"",ISNUMBER(J44),ISNUMBER(K44),J44&lt;=F44,K44&gt;=H44,L44=0),1,0))</f>
        <v/>
      </c>
      <c r="O44" s="8">
        <f>IF(Q44="Ready",D44-1+N44,"")</f>
        <v/>
      </c>
      <c r="P44" s="9">
        <f>IF(Q44="","",IF(Q44&lt;&gt;"Ready","Review",IF(O44=0,"Unattended",IF(O44&lt;E44,"Below requirement","Covered"))))</f>
        <v/>
      </c>
      <c r="Q44" s="9">
        <f>IF(COUNTA(A44:G44,I44)=0,"",IF(OR(A44="",COUNT(B44:G44)&lt;&gt;6),"Incomplete",IF(OR(C44&lt;=B44,F44&lt;B44,H44&gt;C44,G44&lt;=0,D44&lt;1,E44&lt;1,M44&gt;0),"Review","Ready")))</f>
        <v/>
      </c>
      <c r="R44" s="10">
        <f>IF(Q44&lt;&gt;"Ready","",IF(O44=0,G44,0))</f>
        <v/>
      </c>
    </row>
    <row r="45" ht="33" customHeight="1">
      <c r="A45" s="3" t="n"/>
      <c r="B45" s="4" t="n"/>
      <c r="C45" s="4" t="n"/>
      <c r="D45" s="5" t="n"/>
      <c r="E45" s="5" t="n"/>
      <c r="F45" s="4" t="n"/>
      <c r="G45" s="6" t="n"/>
      <c r="H45" s="11">
        <f>IF(COUNT(F45:G45)=2,F45+G45/1440,"")</f>
        <v/>
      </c>
      <c r="I45" s="3" t="n"/>
      <c r="J45" s="11">
        <f>IF(I45="","",IFERROR(VLOOKUP(I45,'Relief Roster'!$A$2:$C$101,2,FALSE),""))</f>
        <v/>
      </c>
      <c r="K45" s="11">
        <f>IF(I45="","",IFERROR(VLOOKUP(I45,'Relief Roster'!$A$2:$C$101,3,FALSE),""))</f>
        <v/>
      </c>
      <c r="L45" s="12">
        <f>IF(OR(I45="",H45=""),"",SUMPRODUCT(($I$2:$I$101=I45)*ISNUMBER($F$2:$F$101)*ISNUMBER($H$2:$H$101)*($F$2:$F$101&lt;H45)*($H$2:$H$101&gt;F45))-1)</f>
        <v/>
      </c>
      <c r="M45" s="12">
        <f>IF(OR(A45="",H45=""),"",SUMPRODUCT(($A$2:$A$101=A45)*ISNUMBER($F$2:$F$101)*ISNUMBER($H$2:$H$101)*($F$2:$F$101&lt;H45)*($H$2:$H$101&gt;F45))-1)</f>
        <v/>
      </c>
      <c r="N45" s="12">
        <f>IF(Q45&lt;&gt;"Ready","",IF(AND(I45&lt;&gt;"",ISNUMBER(J45),ISNUMBER(K45),J45&lt;=F45,K45&gt;=H45,L45=0),1,0))</f>
        <v/>
      </c>
      <c r="O45" s="12">
        <f>IF(Q45="Ready",D45-1+N45,"")</f>
        <v/>
      </c>
      <c r="P45" s="13">
        <f>IF(Q45="","",IF(Q45&lt;&gt;"Ready","Review",IF(O45=0,"Unattended",IF(O45&lt;E45,"Below requirement","Covered"))))</f>
        <v/>
      </c>
      <c r="Q45" s="13">
        <f>IF(COUNTA(A45:G45,I45)=0,"",IF(OR(A45="",COUNT(B45:G45)&lt;&gt;6),"Incomplete",IF(OR(C45&lt;=B45,F45&lt;B45,H45&gt;C45,G45&lt;=0,D45&lt;1,E45&lt;1,M45&gt;0),"Review","Ready")))</f>
        <v/>
      </c>
      <c r="R45" s="14">
        <f>IF(Q45&lt;&gt;"Ready","",IF(O45=0,G45,0))</f>
        <v/>
      </c>
    </row>
    <row r="46" ht="33" customHeight="1">
      <c r="A46" s="3" t="n"/>
      <c r="B46" s="4" t="n"/>
      <c r="C46" s="4" t="n"/>
      <c r="D46" s="5" t="n"/>
      <c r="E46" s="5" t="n"/>
      <c r="F46" s="4" t="n"/>
      <c r="G46" s="6" t="n"/>
      <c r="H46" s="7">
        <f>IF(COUNT(F46:G46)=2,F46+G46/1440,"")</f>
        <v/>
      </c>
      <c r="I46" s="3" t="n"/>
      <c r="J46" s="7">
        <f>IF(I46="","",IFERROR(VLOOKUP(I46,'Relief Roster'!$A$2:$C$101,2,FALSE),""))</f>
        <v/>
      </c>
      <c r="K46" s="7">
        <f>IF(I46="","",IFERROR(VLOOKUP(I46,'Relief Roster'!$A$2:$C$101,3,FALSE),""))</f>
        <v/>
      </c>
      <c r="L46" s="8">
        <f>IF(OR(I46="",H46=""),"",SUMPRODUCT(($I$2:$I$101=I46)*ISNUMBER($F$2:$F$101)*ISNUMBER($H$2:$H$101)*($F$2:$F$101&lt;H46)*($H$2:$H$101&gt;F46))-1)</f>
        <v/>
      </c>
      <c r="M46" s="8">
        <f>IF(OR(A46="",H46=""),"",SUMPRODUCT(($A$2:$A$101=A46)*ISNUMBER($F$2:$F$101)*ISNUMBER($H$2:$H$101)*($F$2:$F$101&lt;H46)*($H$2:$H$101&gt;F46))-1)</f>
        <v/>
      </c>
      <c r="N46" s="8">
        <f>IF(Q46&lt;&gt;"Ready","",IF(AND(I46&lt;&gt;"",ISNUMBER(J46),ISNUMBER(K46),J46&lt;=F46,K46&gt;=H46,L46=0),1,0))</f>
        <v/>
      </c>
      <c r="O46" s="8">
        <f>IF(Q46="Ready",D46-1+N46,"")</f>
        <v/>
      </c>
      <c r="P46" s="9">
        <f>IF(Q46="","",IF(Q46&lt;&gt;"Ready","Review",IF(O46=0,"Unattended",IF(O46&lt;E46,"Below requirement","Covered"))))</f>
        <v/>
      </c>
      <c r="Q46" s="9">
        <f>IF(COUNTA(A46:G46,I46)=0,"",IF(OR(A46="",COUNT(B46:G46)&lt;&gt;6),"Incomplete",IF(OR(C46&lt;=B46,F46&lt;B46,H46&gt;C46,G46&lt;=0,D46&lt;1,E46&lt;1,M46&gt;0),"Review","Ready")))</f>
        <v/>
      </c>
      <c r="R46" s="10">
        <f>IF(Q46&lt;&gt;"Ready","",IF(O46=0,G46,0))</f>
        <v/>
      </c>
    </row>
    <row r="47" ht="33" customHeight="1">
      <c r="A47" s="3" t="n"/>
      <c r="B47" s="4" t="n"/>
      <c r="C47" s="4" t="n"/>
      <c r="D47" s="5" t="n"/>
      <c r="E47" s="5" t="n"/>
      <c r="F47" s="4" t="n"/>
      <c r="G47" s="6" t="n"/>
      <c r="H47" s="11">
        <f>IF(COUNT(F47:G47)=2,F47+G47/1440,"")</f>
        <v/>
      </c>
      <c r="I47" s="3" t="n"/>
      <c r="J47" s="11">
        <f>IF(I47="","",IFERROR(VLOOKUP(I47,'Relief Roster'!$A$2:$C$101,2,FALSE),""))</f>
        <v/>
      </c>
      <c r="K47" s="11">
        <f>IF(I47="","",IFERROR(VLOOKUP(I47,'Relief Roster'!$A$2:$C$101,3,FALSE),""))</f>
        <v/>
      </c>
      <c r="L47" s="12">
        <f>IF(OR(I47="",H47=""),"",SUMPRODUCT(($I$2:$I$101=I47)*ISNUMBER($F$2:$F$101)*ISNUMBER($H$2:$H$101)*($F$2:$F$101&lt;H47)*($H$2:$H$101&gt;F47))-1)</f>
        <v/>
      </c>
      <c r="M47" s="12">
        <f>IF(OR(A47="",H47=""),"",SUMPRODUCT(($A$2:$A$101=A47)*ISNUMBER($F$2:$F$101)*ISNUMBER($H$2:$H$101)*($F$2:$F$101&lt;H47)*($H$2:$H$101&gt;F47))-1)</f>
        <v/>
      </c>
      <c r="N47" s="12">
        <f>IF(Q47&lt;&gt;"Ready","",IF(AND(I47&lt;&gt;"",ISNUMBER(J47),ISNUMBER(K47),J47&lt;=F47,K47&gt;=H47,L47=0),1,0))</f>
        <v/>
      </c>
      <c r="O47" s="12">
        <f>IF(Q47="Ready",D47-1+N47,"")</f>
        <v/>
      </c>
      <c r="P47" s="13">
        <f>IF(Q47="","",IF(Q47&lt;&gt;"Ready","Review",IF(O47=0,"Unattended",IF(O47&lt;E47,"Below requirement","Covered"))))</f>
        <v/>
      </c>
      <c r="Q47" s="13">
        <f>IF(COUNTA(A47:G47,I47)=0,"",IF(OR(A47="",COUNT(B47:G47)&lt;&gt;6),"Incomplete",IF(OR(C47&lt;=B47,F47&lt;B47,H47&gt;C47,G47&lt;=0,D47&lt;1,E47&lt;1,M47&gt;0),"Review","Ready")))</f>
        <v/>
      </c>
      <c r="R47" s="14">
        <f>IF(Q47&lt;&gt;"Ready","",IF(O47=0,G47,0))</f>
        <v/>
      </c>
    </row>
    <row r="48" ht="33" customHeight="1">
      <c r="A48" s="3" t="n"/>
      <c r="B48" s="4" t="n"/>
      <c r="C48" s="4" t="n"/>
      <c r="D48" s="5" t="n"/>
      <c r="E48" s="5" t="n"/>
      <c r="F48" s="4" t="n"/>
      <c r="G48" s="6" t="n"/>
      <c r="H48" s="7">
        <f>IF(COUNT(F48:G48)=2,F48+G48/1440,"")</f>
        <v/>
      </c>
      <c r="I48" s="3" t="n"/>
      <c r="J48" s="7">
        <f>IF(I48="","",IFERROR(VLOOKUP(I48,'Relief Roster'!$A$2:$C$101,2,FALSE),""))</f>
        <v/>
      </c>
      <c r="K48" s="7">
        <f>IF(I48="","",IFERROR(VLOOKUP(I48,'Relief Roster'!$A$2:$C$101,3,FALSE),""))</f>
        <v/>
      </c>
      <c r="L48" s="8">
        <f>IF(OR(I48="",H48=""),"",SUMPRODUCT(($I$2:$I$101=I48)*ISNUMBER($F$2:$F$101)*ISNUMBER($H$2:$H$101)*($F$2:$F$101&lt;H48)*($H$2:$H$101&gt;F48))-1)</f>
        <v/>
      </c>
      <c r="M48" s="8">
        <f>IF(OR(A48="",H48=""),"",SUMPRODUCT(($A$2:$A$101=A48)*ISNUMBER($F$2:$F$101)*ISNUMBER($H$2:$H$101)*($F$2:$F$101&lt;H48)*($H$2:$H$101&gt;F48))-1)</f>
        <v/>
      </c>
      <c r="N48" s="8">
        <f>IF(Q48&lt;&gt;"Ready","",IF(AND(I48&lt;&gt;"",ISNUMBER(J48),ISNUMBER(K48),J48&lt;=F48,K48&gt;=H48,L48=0),1,0))</f>
        <v/>
      </c>
      <c r="O48" s="8">
        <f>IF(Q48="Ready",D48-1+N48,"")</f>
        <v/>
      </c>
      <c r="P48" s="9">
        <f>IF(Q48="","",IF(Q48&lt;&gt;"Ready","Review",IF(O48=0,"Unattended",IF(O48&lt;E48,"Below requirement","Covered"))))</f>
        <v/>
      </c>
      <c r="Q48" s="9">
        <f>IF(COUNTA(A48:G48,I48)=0,"",IF(OR(A48="",COUNT(B48:G48)&lt;&gt;6),"Incomplete",IF(OR(C48&lt;=B48,F48&lt;B48,H48&gt;C48,G48&lt;=0,D48&lt;1,E48&lt;1,M48&gt;0),"Review","Ready")))</f>
        <v/>
      </c>
      <c r="R48" s="10">
        <f>IF(Q48&lt;&gt;"Ready","",IF(O48=0,G48,0))</f>
        <v/>
      </c>
    </row>
    <row r="49" ht="33" customHeight="1">
      <c r="A49" s="3" t="n"/>
      <c r="B49" s="4" t="n"/>
      <c r="C49" s="4" t="n"/>
      <c r="D49" s="5" t="n"/>
      <c r="E49" s="5" t="n"/>
      <c r="F49" s="4" t="n"/>
      <c r="G49" s="6" t="n"/>
      <c r="H49" s="11">
        <f>IF(COUNT(F49:G49)=2,F49+G49/1440,"")</f>
        <v/>
      </c>
      <c r="I49" s="3" t="n"/>
      <c r="J49" s="11">
        <f>IF(I49="","",IFERROR(VLOOKUP(I49,'Relief Roster'!$A$2:$C$101,2,FALSE),""))</f>
        <v/>
      </c>
      <c r="K49" s="11">
        <f>IF(I49="","",IFERROR(VLOOKUP(I49,'Relief Roster'!$A$2:$C$101,3,FALSE),""))</f>
        <v/>
      </c>
      <c r="L49" s="12">
        <f>IF(OR(I49="",H49=""),"",SUMPRODUCT(($I$2:$I$101=I49)*ISNUMBER($F$2:$F$101)*ISNUMBER($H$2:$H$101)*($F$2:$F$101&lt;H49)*($H$2:$H$101&gt;F49))-1)</f>
        <v/>
      </c>
      <c r="M49" s="12">
        <f>IF(OR(A49="",H49=""),"",SUMPRODUCT(($A$2:$A$101=A49)*ISNUMBER($F$2:$F$101)*ISNUMBER($H$2:$H$101)*($F$2:$F$101&lt;H49)*($H$2:$H$101&gt;F49))-1)</f>
        <v/>
      </c>
      <c r="N49" s="12">
        <f>IF(Q49&lt;&gt;"Ready","",IF(AND(I49&lt;&gt;"",ISNUMBER(J49),ISNUMBER(K49),J49&lt;=F49,K49&gt;=H49,L49=0),1,0))</f>
        <v/>
      </c>
      <c r="O49" s="12">
        <f>IF(Q49="Ready",D49-1+N49,"")</f>
        <v/>
      </c>
      <c r="P49" s="13">
        <f>IF(Q49="","",IF(Q49&lt;&gt;"Ready","Review",IF(O49=0,"Unattended",IF(O49&lt;E49,"Below requirement","Covered"))))</f>
        <v/>
      </c>
      <c r="Q49" s="13">
        <f>IF(COUNTA(A49:G49,I49)=0,"",IF(OR(A49="",COUNT(B49:G49)&lt;&gt;6),"Incomplete",IF(OR(C49&lt;=B49,F49&lt;B49,H49&gt;C49,G49&lt;=0,D49&lt;1,E49&lt;1,M49&gt;0),"Review","Ready")))</f>
        <v/>
      </c>
      <c r="R49" s="14">
        <f>IF(Q49&lt;&gt;"Ready","",IF(O49=0,G49,0))</f>
        <v/>
      </c>
    </row>
    <row r="50" ht="33" customHeight="1">
      <c r="A50" s="3" t="n"/>
      <c r="B50" s="4" t="n"/>
      <c r="C50" s="4" t="n"/>
      <c r="D50" s="5" t="n"/>
      <c r="E50" s="5" t="n"/>
      <c r="F50" s="4" t="n"/>
      <c r="G50" s="6" t="n"/>
      <c r="H50" s="7">
        <f>IF(COUNT(F50:G50)=2,F50+G50/1440,"")</f>
        <v/>
      </c>
      <c r="I50" s="3" t="n"/>
      <c r="J50" s="7">
        <f>IF(I50="","",IFERROR(VLOOKUP(I50,'Relief Roster'!$A$2:$C$101,2,FALSE),""))</f>
        <v/>
      </c>
      <c r="K50" s="7">
        <f>IF(I50="","",IFERROR(VLOOKUP(I50,'Relief Roster'!$A$2:$C$101,3,FALSE),""))</f>
        <v/>
      </c>
      <c r="L50" s="8">
        <f>IF(OR(I50="",H50=""),"",SUMPRODUCT(($I$2:$I$101=I50)*ISNUMBER($F$2:$F$101)*ISNUMBER($H$2:$H$101)*($F$2:$F$101&lt;H50)*($H$2:$H$101&gt;F50))-1)</f>
        <v/>
      </c>
      <c r="M50" s="8">
        <f>IF(OR(A50="",H50=""),"",SUMPRODUCT(($A$2:$A$101=A50)*ISNUMBER($F$2:$F$101)*ISNUMBER($H$2:$H$101)*($F$2:$F$101&lt;H50)*($H$2:$H$101&gt;F50))-1)</f>
        <v/>
      </c>
      <c r="N50" s="8">
        <f>IF(Q50&lt;&gt;"Ready","",IF(AND(I50&lt;&gt;"",ISNUMBER(J50),ISNUMBER(K50),J50&lt;=F50,K50&gt;=H50,L50=0),1,0))</f>
        <v/>
      </c>
      <c r="O50" s="8">
        <f>IF(Q50="Ready",D50-1+N50,"")</f>
        <v/>
      </c>
      <c r="P50" s="9">
        <f>IF(Q50="","",IF(Q50&lt;&gt;"Ready","Review",IF(O50=0,"Unattended",IF(O50&lt;E50,"Below requirement","Covered"))))</f>
        <v/>
      </c>
      <c r="Q50" s="9">
        <f>IF(COUNTA(A50:G50,I50)=0,"",IF(OR(A50="",COUNT(B50:G50)&lt;&gt;6),"Incomplete",IF(OR(C50&lt;=B50,F50&lt;B50,H50&gt;C50,G50&lt;=0,D50&lt;1,E50&lt;1,M50&gt;0),"Review","Ready")))</f>
        <v/>
      </c>
      <c r="R50" s="10">
        <f>IF(Q50&lt;&gt;"Ready","",IF(O50=0,G50,0))</f>
        <v/>
      </c>
    </row>
    <row r="51" ht="33" customHeight="1">
      <c r="A51" s="3" t="n"/>
      <c r="B51" s="4" t="n"/>
      <c r="C51" s="4" t="n"/>
      <c r="D51" s="5" t="n"/>
      <c r="E51" s="5" t="n"/>
      <c r="F51" s="4" t="n"/>
      <c r="G51" s="6" t="n"/>
      <c r="H51" s="11">
        <f>IF(COUNT(F51:G51)=2,F51+G51/1440,"")</f>
        <v/>
      </c>
      <c r="I51" s="3" t="n"/>
      <c r="J51" s="11">
        <f>IF(I51="","",IFERROR(VLOOKUP(I51,'Relief Roster'!$A$2:$C$101,2,FALSE),""))</f>
        <v/>
      </c>
      <c r="K51" s="11">
        <f>IF(I51="","",IFERROR(VLOOKUP(I51,'Relief Roster'!$A$2:$C$101,3,FALSE),""))</f>
        <v/>
      </c>
      <c r="L51" s="12">
        <f>IF(OR(I51="",H51=""),"",SUMPRODUCT(($I$2:$I$101=I51)*ISNUMBER($F$2:$F$101)*ISNUMBER($H$2:$H$101)*($F$2:$F$101&lt;H51)*($H$2:$H$101&gt;F51))-1)</f>
        <v/>
      </c>
      <c r="M51" s="12">
        <f>IF(OR(A51="",H51=""),"",SUMPRODUCT(($A$2:$A$101=A51)*ISNUMBER($F$2:$F$101)*ISNUMBER($H$2:$H$101)*($F$2:$F$101&lt;H51)*($H$2:$H$101&gt;F51))-1)</f>
        <v/>
      </c>
      <c r="N51" s="12">
        <f>IF(Q51&lt;&gt;"Ready","",IF(AND(I51&lt;&gt;"",ISNUMBER(J51),ISNUMBER(K51),J51&lt;=F51,K51&gt;=H51,L51=0),1,0))</f>
        <v/>
      </c>
      <c r="O51" s="12">
        <f>IF(Q51="Ready",D51-1+N51,"")</f>
        <v/>
      </c>
      <c r="P51" s="13">
        <f>IF(Q51="","",IF(Q51&lt;&gt;"Ready","Review",IF(O51=0,"Unattended",IF(O51&lt;E51,"Below requirement","Covered"))))</f>
        <v/>
      </c>
      <c r="Q51" s="13">
        <f>IF(COUNTA(A51:G51,I51)=0,"",IF(OR(A51="",COUNT(B51:G51)&lt;&gt;6),"Incomplete",IF(OR(C51&lt;=B51,F51&lt;B51,H51&gt;C51,G51&lt;=0,D51&lt;1,E51&lt;1,M51&gt;0),"Review","Ready")))</f>
        <v/>
      </c>
      <c r="R51" s="14">
        <f>IF(Q51&lt;&gt;"Ready","",IF(O51=0,G51,0))</f>
        <v/>
      </c>
    </row>
    <row r="52" ht="33" customHeight="1">
      <c r="A52" s="3" t="n"/>
      <c r="B52" s="4" t="n"/>
      <c r="C52" s="4" t="n"/>
      <c r="D52" s="5" t="n"/>
      <c r="E52" s="5" t="n"/>
      <c r="F52" s="4" t="n"/>
      <c r="G52" s="6" t="n"/>
      <c r="H52" s="7">
        <f>IF(COUNT(F52:G52)=2,F52+G52/1440,"")</f>
        <v/>
      </c>
      <c r="I52" s="3" t="n"/>
      <c r="J52" s="7">
        <f>IF(I52="","",IFERROR(VLOOKUP(I52,'Relief Roster'!$A$2:$C$101,2,FALSE),""))</f>
        <v/>
      </c>
      <c r="K52" s="7">
        <f>IF(I52="","",IFERROR(VLOOKUP(I52,'Relief Roster'!$A$2:$C$101,3,FALSE),""))</f>
        <v/>
      </c>
      <c r="L52" s="8">
        <f>IF(OR(I52="",H52=""),"",SUMPRODUCT(($I$2:$I$101=I52)*ISNUMBER($F$2:$F$101)*ISNUMBER($H$2:$H$101)*($F$2:$F$101&lt;H52)*($H$2:$H$101&gt;F52))-1)</f>
        <v/>
      </c>
      <c r="M52" s="8">
        <f>IF(OR(A52="",H52=""),"",SUMPRODUCT(($A$2:$A$101=A52)*ISNUMBER($F$2:$F$101)*ISNUMBER($H$2:$H$101)*($F$2:$F$101&lt;H52)*($H$2:$H$101&gt;F52))-1)</f>
        <v/>
      </c>
      <c r="N52" s="8">
        <f>IF(Q52&lt;&gt;"Ready","",IF(AND(I52&lt;&gt;"",ISNUMBER(J52),ISNUMBER(K52),J52&lt;=F52,K52&gt;=H52,L52=0),1,0))</f>
        <v/>
      </c>
      <c r="O52" s="8">
        <f>IF(Q52="Ready",D52-1+N52,"")</f>
        <v/>
      </c>
      <c r="P52" s="9">
        <f>IF(Q52="","",IF(Q52&lt;&gt;"Ready","Review",IF(O52=0,"Unattended",IF(O52&lt;E52,"Below requirement","Covered"))))</f>
        <v/>
      </c>
      <c r="Q52" s="9">
        <f>IF(COUNTA(A52:G52,I52)=0,"",IF(OR(A52="",COUNT(B52:G52)&lt;&gt;6),"Incomplete",IF(OR(C52&lt;=B52,F52&lt;B52,H52&gt;C52,G52&lt;=0,D52&lt;1,E52&lt;1,M52&gt;0),"Review","Ready")))</f>
        <v/>
      </c>
      <c r="R52" s="10">
        <f>IF(Q52&lt;&gt;"Ready","",IF(O52=0,G52,0))</f>
        <v/>
      </c>
    </row>
    <row r="53" ht="33" customHeight="1">
      <c r="A53" s="3" t="n"/>
      <c r="B53" s="4" t="n"/>
      <c r="C53" s="4" t="n"/>
      <c r="D53" s="5" t="n"/>
      <c r="E53" s="5" t="n"/>
      <c r="F53" s="4" t="n"/>
      <c r="G53" s="6" t="n"/>
      <c r="H53" s="11">
        <f>IF(COUNT(F53:G53)=2,F53+G53/1440,"")</f>
        <v/>
      </c>
      <c r="I53" s="3" t="n"/>
      <c r="J53" s="11">
        <f>IF(I53="","",IFERROR(VLOOKUP(I53,'Relief Roster'!$A$2:$C$101,2,FALSE),""))</f>
        <v/>
      </c>
      <c r="K53" s="11">
        <f>IF(I53="","",IFERROR(VLOOKUP(I53,'Relief Roster'!$A$2:$C$101,3,FALSE),""))</f>
        <v/>
      </c>
      <c r="L53" s="12">
        <f>IF(OR(I53="",H53=""),"",SUMPRODUCT(($I$2:$I$101=I53)*ISNUMBER($F$2:$F$101)*ISNUMBER($H$2:$H$101)*($F$2:$F$101&lt;H53)*($H$2:$H$101&gt;F53))-1)</f>
        <v/>
      </c>
      <c r="M53" s="12">
        <f>IF(OR(A53="",H53=""),"",SUMPRODUCT(($A$2:$A$101=A53)*ISNUMBER($F$2:$F$101)*ISNUMBER($H$2:$H$101)*($F$2:$F$101&lt;H53)*($H$2:$H$101&gt;F53))-1)</f>
        <v/>
      </c>
      <c r="N53" s="12">
        <f>IF(Q53&lt;&gt;"Ready","",IF(AND(I53&lt;&gt;"",ISNUMBER(J53),ISNUMBER(K53),J53&lt;=F53,K53&gt;=H53,L53=0),1,0))</f>
        <v/>
      </c>
      <c r="O53" s="12">
        <f>IF(Q53="Ready",D53-1+N53,"")</f>
        <v/>
      </c>
      <c r="P53" s="13">
        <f>IF(Q53="","",IF(Q53&lt;&gt;"Ready","Review",IF(O53=0,"Unattended",IF(O53&lt;E53,"Below requirement","Covered"))))</f>
        <v/>
      </c>
      <c r="Q53" s="13">
        <f>IF(COUNTA(A53:G53,I53)=0,"",IF(OR(A53="",COUNT(B53:G53)&lt;&gt;6),"Incomplete",IF(OR(C53&lt;=B53,F53&lt;B53,H53&gt;C53,G53&lt;=0,D53&lt;1,E53&lt;1,M53&gt;0),"Review","Ready")))</f>
        <v/>
      </c>
      <c r="R53" s="14">
        <f>IF(Q53&lt;&gt;"Ready","",IF(O53=0,G53,0))</f>
        <v/>
      </c>
    </row>
    <row r="54" ht="33" customHeight="1">
      <c r="A54" s="3" t="n"/>
      <c r="B54" s="4" t="n"/>
      <c r="C54" s="4" t="n"/>
      <c r="D54" s="5" t="n"/>
      <c r="E54" s="5" t="n"/>
      <c r="F54" s="4" t="n"/>
      <c r="G54" s="6" t="n"/>
      <c r="H54" s="7">
        <f>IF(COUNT(F54:G54)=2,F54+G54/1440,"")</f>
        <v/>
      </c>
      <c r="I54" s="3" t="n"/>
      <c r="J54" s="7">
        <f>IF(I54="","",IFERROR(VLOOKUP(I54,'Relief Roster'!$A$2:$C$101,2,FALSE),""))</f>
        <v/>
      </c>
      <c r="K54" s="7">
        <f>IF(I54="","",IFERROR(VLOOKUP(I54,'Relief Roster'!$A$2:$C$101,3,FALSE),""))</f>
        <v/>
      </c>
      <c r="L54" s="8">
        <f>IF(OR(I54="",H54=""),"",SUMPRODUCT(($I$2:$I$101=I54)*ISNUMBER($F$2:$F$101)*ISNUMBER($H$2:$H$101)*($F$2:$F$101&lt;H54)*($H$2:$H$101&gt;F54))-1)</f>
        <v/>
      </c>
      <c r="M54" s="8">
        <f>IF(OR(A54="",H54=""),"",SUMPRODUCT(($A$2:$A$101=A54)*ISNUMBER($F$2:$F$101)*ISNUMBER($H$2:$H$101)*($F$2:$F$101&lt;H54)*($H$2:$H$101&gt;F54))-1)</f>
        <v/>
      </c>
      <c r="N54" s="8">
        <f>IF(Q54&lt;&gt;"Ready","",IF(AND(I54&lt;&gt;"",ISNUMBER(J54),ISNUMBER(K54),J54&lt;=F54,K54&gt;=H54,L54=0),1,0))</f>
        <v/>
      </c>
      <c r="O54" s="8">
        <f>IF(Q54="Ready",D54-1+N54,"")</f>
        <v/>
      </c>
      <c r="P54" s="9">
        <f>IF(Q54="","",IF(Q54&lt;&gt;"Ready","Review",IF(O54=0,"Unattended",IF(O54&lt;E54,"Below requirement","Covered"))))</f>
        <v/>
      </c>
      <c r="Q54" s="9">
        <f>IF(COUNTA(A54:G54,I54)=0,"",IF(OR(A54="",COUNT(B54:G54)&lt;&gt;6),"Incomplete",IF(OR(C54&lt;=B54,F54&lt;B54,H54&gt;C54,G54&lt;=0,D54&lt;1,E54&lt;1,M54&gt;0),"Review","Ready")))</f>
        <v/>
      </c>
      <c r="R54" s="10">
        <f>IF(Q54&lt;&gt;"Ready","",IF(O54=0,G54,0))</f>
        <v/>
      </c>
    </row>
    <row r="55" ht="33" customHeight="1">
      <c r="A55" s="3" t="n"/>
      <c r="B55" s="4" t="n"/>
      <c r="C55" s="4" t="n"/>
      <c r="D55" s="5" t="n"/>
      <c r="E55" s="5" t="n"/>
      <c r="F55" s="4" t="n"/>
      <c r="G55" s="6" t="n"/>
      <c r="H55" s="11">
        <f>IF(COUNT(F55:G55)=2,F55+G55/1440,"")</f>
        <v/>
      </c>
      <c r="I55" s="3" t="n"/>
      <c r="J55" s="11">
        <f>IF(I55="","",IFERROR(VLOOKUP(I55,'Relief Roster'!$A$2:$C$101,2,FALSE),""))</f>
        <v/>
      </c>
      <c r="K55" s="11">
        <f>IF(I55="","",IFERROR(VLOOKUP(I55,'Relief Roster'!$A$2:$C$101,3,FALSE),""))</f>
        <v/>
      </c>
      <c r="L55" s="12">
        <f>IF(OR(I55="",H55=""),"",SUMPRODUCT(($I$2:$I$101=I55)*ISNUMBER($F$2:$F$101)*ISNUMBER($H$2:$H$101)*($F$2:$F$101&lt;H55)*($H$2:$H$101&gt;F55))-1)</f>
        <v/>
      </c>
      <c r="M55" s="12">
        <f>IF(OR(A55="",H55=""),"",SUMPRODUCT(($A$2:$A$101=A55)*ISNUMBER($F$2:$F$101)*ISNUMBER($H$2:$H$101)*($F$2:$F$101&lt;H55)*($H$2:$H$101&gt;F55))-1)</f>
        <v/>
      </c>
      <c r="N55" s="12">
        <f>IF(Q55&lt;&gt;"Ready","",IF(AND(I55&lt;&gt;"",ISNUMBER(J55),ISNUMBER(K55),J55&lt;=F55,K55&gt;=H55,L55=0),1,0))</f>
        <v/>
      </c>
      <c r="O55" s="12">
        <f>IF(Q55="Ready",D55-1+N55,"")</f>
        <v/>
      </c>
      <c r="P55" s="13">
        <f>IF(Q55="","",IF(Q55&lt;&gt;"Ready","Review",IF(O55=0,"Unattended",IF(O55&lt;E55,"Below requirement","Covered"))))</f>
        <v/>
      </c>
      <c r="Q55" s="13">
        <f>IF(COUNTA(A55:G55,I55)=0,"",IF(OR(A55="",COUNT(B55:G55)&lt;&gt;6),"Incomplete",IF(OR(C55&lt;=B55,F55&lt;B55,H55&gt;C55,G55&lt;=0,D55&lt;1,E55&lt;1,M55&gt;0),"Review","Ready")))</f>
        <v/>
      </c>
      <c r="R55" s="14">
        <f>IF(Q55&lt;&gt;"Ready","",IF(O55=0,G55,0))</f>
        <v/>
      </c>
    </row>
    <row r="56" ht="33" customHeight="1">
      <c r="A56" s="3" t="n"/>
      <c r="B56" s="4" t="n"/>
      <c r="C56" s="4" t="n"/>
      <c r="D56" s="5" t="n"/>
      <c r="E56" s="5" t="n"/>
      <c r="F56" s="4" t="n"/>
      <c r="G56" s="6" t="n"/>
      <c r="H56" s="7">
        <f>IF(COUNT(F56:G56)=2,F56+G56/1440,"")</f>
        <v/>
      </c>
      <c r="I56" s="3" t="n"/>
      <c r="J56" s="7">
        <f>IF(I56="","",IFERROR(VLOOKUP(I56,'Relief Roster'!$A$2:$C$101,2,FALSE),""))</f>
        <v/>
      </c>
      <c r="K56" s="7">
        <f>IF(I56="","",IFERROR(VLOOKUP(I56,'Relief Roster'!$A$2:$C$101,3,FALSE),""))</f>
        <v/>
      </c>
      <c r="L56" s="8">
        <f>IF(OR(I56="",H56=""),"",SUMPRODUCT(($I$2:$I$101=I56)*ISNUMBER($F$2:$F$101)*ISNUMBER($H$2:$H$101)*($F$2:$F$101&lt;H56)*($H$2:$H$101&gt;F56))-1)</f>
        <v/>
      </c>
      <c r="M56" s="8">
        <f>IF(OR(A56="",H56=""),"",SUMPRODUCT(($A$2:$A$101=A56)*ISNUMBER($F$2:$F$101)*ISNUMBER($H$2:$H$101)*($F$2:$F$101&lt;H56)*($H$2:$H$101&gt;F56))-1)</f>
        <v/>
      </c>
      <c r="N56" s="8">
        <f>IF(Q56&lt;&gt;"Ready","",IF(AND(I56&lt;&gt;"",ISNUMBER(J56),ISNUMBER(K56),J56&lt;=F56,K56&gt;=H56,L56=0),1,0))</f>
        <v/>
      </c>
      <c r="O56" s="8">
        <f>IF(Q56="Ready",D56-1+N56,"")</f>
        <v/>
      </c>
      <c r="P56" s="9">
        <f>IF(Q56="","",IF(Q56&lt;&gt;"Ready","Review",IF(O56=0,"Unattended",IF(O56&lt;E56,"Below requirement","Covered"))))</f>
        <v/>
      </c>
      <c r="Q56" s="9">
        <f>IF(COUNTA(A56:G56,I56)=0,"",IF(OR(A56="",COUNT(B56:G56)&lt;&gt;6),"Incomplete",IF(OR(C56&lt;=B56,F56&lt;B56,H56&gt;C56,G56&lt;=0,D56&lt;1,E56&lt;1,M56&gt;0),"Review","Ready")))</f>
        <v/>
      </c>
      <c r="R56" s="10">
        <f>IF(Q56&lt;&gt;"Ready","",IF(O56=0,G56,0))</f>
        <v/>
      </c>
    </row>
    <row r="57" ht="33" customHeight="1">
      <c r="A57" s="3" t="n"/>
      <c r="B57" s="4" t="n"/>
      <c r="C57" s="4" t="n"/>
      <c r="D57" s="5" t="n"/>
      <c r="E57" s="5" t="n"/>
      <c r="F57" s="4" t="n"/>
      <c r="G57" s="6" t="n"/>
      <c r="H57" s="11">
        <f>IF(COUNT(F57:G57)=2,F57+G57/1440,"")</f>
        <v/>
      </c>
      <c r="I57" s="3" t="n"/>
      <c r="J57" s="11">
        <f>IF(I57="","",IFERROR(VLOOKUP(I57,'Relief Roster'!$A$2:$C$101,2,FALSE),""))</f>
        <v/>
      </c>
      <c r="K57" s="11">
        <f>IF(I57="","",IFERROR(VLOOKUP(I57,'Relief Roster'!$A$2:$C$101,3,FALSE),""))</f>
        <v/>
      </c>
      <c r="L57" s="12">
        <f>IF(OR(I57="",H57=""),"",SUMPRODUCT(($I$2:$I$101=I57)*ISNUMBER($F$2:$F$101)*ISNUMBER($H$2:$H$101)*($F$2:$F$101&lt;H57)*($H$2:$H$101&gt;F57))-1)</f>
        <v/>
      </c>
      <c r="M57" s="12">
        <f>IF(OR(A57="",H57=""),"",SUMPRODUCT(($A$2:$A$101=A57)*ISNUMBER($F$2:$F$101)*ISNUMBER($H$2:$H$101)*($F$2:$F$101&lt;H57)*($H$2:$H$101&gt;F57))-1)</f>
        <v/>
      </c>
      <c r="N57" s="12">
        <f>IF(Q57&lt;&gt;"Ready","",IF(AND(I57&lt;&gt;"",ISNUMBER(J57),ISNUMBER(K57),J57&lt;=F57,K57&gt;=H57,L57=0),1,0))</f>
        <v/>
      </c>
      <c r="O57" s="12">
        <f>IF(Q57="Ready",D57-1+N57,"")</f>
        <v/>
      </c>
      <c r="P57" s="13">
        <f>IF(Q57="","",IF(Q57&lt;&gt;"Ready","Review",IF(O57=0,"Unattended",IF(O57&lt;E57,"Below requirement","Covered"))))</f>
        <v/>
      </c>
      <c r="Q57" s="13">
        <f>IF(COUNTA(A57:G57,I57)=0,"",IF(OR(A57="",COUNT(B57:G57)&lt;&gt;6),"Incomplete",IF(OR(C57&lt;=B57,F57&lt;B57,H57&gt;C57,G57&lt;=0,D57&lt;1,E57&lt;1,M57&gt;0),"Review","Ready")))</f>
        <v/>
      </c>
      <c r="R57" s="14">
        <f>IF(Q57&lt;&gt;"Ready","",IF(O57=0,G57,0))</f>
        <v/>
      </c>
    </row>
    <row r="58" ht="33" customHeight="1">
      <c r="A58" s="3" t="n"/>
      <c r="B58" s="4" t="n"/>
      <c r="C58" s="4" t="n"/>
      <c r="D58" s="5" t="n"/>
      <c r="E58" s="5" t="n"/>
      <c r="F58" s="4" t="n"/>
      <c r="G58" s="6" t="n"/>
      <c r="H58" s="7">
        <f>IF(COUNT(F58:G58)=2,F58+G58/1440,"")</f>
        <v/>
      </c>
      <c r="I58" s="3" t="n"/>
      <c r="J58" s="7">
        <f>IF(I58="","",IFERROR(VLOOKUP(I58,'Relief Roster'!$A$2:$C$101,2,FALSE),""))</f>
        <v/>
      </c>
      <c r="K58" s="7">
        <f>IF(I58="","",IFERROR(VLOOKUP(I58,'Relief Roster'!$A$2:$C$101,3,FALSE),""))</f>
        <v/>
      </c>
      <c r="L58" s="8">
        <f>IF(OR(I58="",H58=""),"",SUMPRODUCT(($I$2:$I$101=I58)*ISNUMBER($F$2:$F$101)*ISNUMBER($H$2:$H$101)*($F$2:$F$101&lt;H58)*($H$2:$H$101&gt;F58))-1)</f>
        <v/>
      </c>
      <c r="M58" s="8">
        <f>IF(OR(A58="",H58=""),"",SUMPRODUCT(($A$2:$A$101=A58)*ISNUMBER($F$2:$F$101)*ISNUMBER($H$2:$H$101)*($F$2:$F$101&lt;H58)*($H$2:$H$101&gt;F58))-1)</f>
        <v/>
      </c>
      <c r="N58" s="8">
        <f>IF(Q58&lt;&gt;"Ready","",IF(AND(I58&lt;&gt;"",ISNUMBER(J58),ISNUMBER(K58),J58&lt;=F58,K58&gt;=H58,L58=0),1,0))</f>
        <v/>
      </c>
      <c r="O58" s="8">
        <f>IF(Q58="Ready",D58-1+N58,"")</f>
        <v/>
      </c>
      <c r="P58" s="9">
        <f>IF(Q58="","",IF(Q58&lt;&gt;"Ready","Review",IF(O58=0,"Unattended",IF(O58&lt;E58,"Below requirement","Covered"))))</f>
        <v/>
      </c>
      <c r="Q58" s="9">
        <f>IF(COUNTA(A58:G58,I58)=0,"",IF(OR(A58="",COUNT(B58:G58)&lt;&gt;6),"Incomplete",IF(OR(C58&lt;=B58,F58&lt;B58,H58&gt;C58,G58&lt;=0,D58&lt;1,E58&lt;1,M58&gt;0),"Review","Ready")))</f>
        <v/>
      </c>
      <c r="R58" s="10">
        <f>IF(Q58&lt;&gt;"Ready","",IF(O58=0,G58,0))</f>
        <v/>
      </c>
    </row>
    <row r="59" ht="33" customHeight="1">
      <c r="A59" s="3" t="n"/>
      <c r="B59" s="4" t="n"/>
      <c r="C59" s="4" t="n"/>
      <c r="D59" s="5" t="n"/>
      <c r="E59" s="5" t="n"/>
      <c r="F59" s="4" t="n"/>
      <c r="G59" s="6" t="n"/>
      <c r="H59" s="11">
        <f>IF(COUNT(F59:G59)=2,F59+G59/1440,"")</f>
        <v/>
      </c>
      <c r="I59" s="3" t="n"/>
      <c r="J59" s="11">
        <f>IF(I59="","",IFERROR(VLOOKUP(I59,'Relief Roster'!$A$2:$C$101,2,FALSE),""))</f>
        <v/>
      </c>
      <c r="K59" s="11">
        <f>IF(I59="","",IFERROR(VLOOKUP(I59,'Relief Roster'!$A$2:$C$101,3,FALSE),""))</f>
        <v/>
      </c>
      <c r="L59" s="12">
        <f>IF(OR(I59="",H59=""),"",SUMPRODUCT(($I$2:$I$101=I59)*ISNUMBER($F$2:$F$101)*ISNUMBER($H$2:$H$101)*($F$2:$F$101&lt;H59)*($H$2:$H$101&gt;F59))-1)</f>
        <v/>
      </c>
      <c r="M59" s="12">
        <f>IF(OR(A59="",H59=""),"",SUMPRODUCT(($A$2:$A$101=A59)*ISNUMBER($F$2:$F$101)*ISNUMBER($H$2:$H$101)*($F$2:$F$101&lt;H59)*($H$2:$H$101&gt;F59))-1)</f>
        <v/>
      </c>
      <c r="N59" s="12">
        <f>IF(Q59&lt;&gt;"Ready","",IF(AND(I59&lt;&gt;"",ISNUMBER(J59),ISNUMBER(K59),J59&lt;=F59,K59&gt;=H59,L59=0),1,0))</f>
        <v/>
      </c>
      <c r="O59" s="12">
        <f>IF(Q59="Ready",D59-1+N59,"")</f>
        <v/>
      </c>
      <c r="P59" s="13">
        <f>IF(Q59="","",IF(Q59&lt;&gt;"Ready","Review",IF(O59=0,"Unattended",IF(O59&lt;E59,"Below requirement","Covered"))))</f>
        <v/>
      </c>
      <c r="Q59" s="13">
        <f>IF(COUNTA(A59:G59,I59)=0,"",IF(OR(A59="",COUNT(B59:G59)&lt;&gt;6),"Incomplete",IF(OR(C59&lt;=B59,F59&lt;B59,H59&gt;C59,G59&lt;=0,D59&lt;1,E59&lt;1,M59&gt;0),"Review","Ready")))</f>
        <v/>
      </c>
      <c r="R59" s="14">
        <f>IF(Q59&lt;&gt;"Ready","",IF(O59=0,G59,0))</f>
        <v/>
      </c>
    </row>
    <row r="60" ht="33" customHeight="1">
      <c r="A60" s="3" t="n"/>
      <c r="B60" s="4" t="n"/>
      <c r="C60" s="4" t="n"/>
      <c r="D60" s="5" t="n"/>
      <c r="E60" s="5" t="n"/>
      <c r="F60" s="4" t="n"/>
      <c r="G60" s="6" t="n"/>
      <c r="H60" s="7">
        <f>IF(COUNT(F60:G60)=2,F60+G60/1440,"")</f>
        <v/>
      </c>
      <c r="I60" s="3" t="n"/>
      <c r="J60" s="7">
        <f>IF(I60="","",IFERROR(VLOOKUP(I60,'Relief Roster'!$A$2:$C$101,2,FALSE),""))</f>
        <v/>
      </c>
      <c r="K60" s="7">
        <f>IF(I60="","",IFERROR(VLOOKUP(I60,'Relief Roster'!$A$2:$C$101,3,FALSE),""))</f>
        <v/>
      </c>
      <c r="L60" s="8">
        <f>IF(OR(I60="",H60=""),"",SUMPRODUCT(($I$2:$I$101=I60)*ISNUMBER($F$2:$F$101)*ISNUMBER($H$2:$H$101)*($F$2:$F$101&lt;H60)*($H$2:$H$101&gt;F60))-1)</f>
        <v/>
      </c>
      <c r="M60" s="8">
        <f>IF(OR(A60="",H60=""),"",SUMPRODUCT(($A$2:$A$101=A60)*ISNUMBER($F$2:$F$101)*ISNUMBER($H$2:$H$101)*($F$2:$F$101&lt;H60)*($H$2:$H$101&gt;F60))-1)</f>
        <v/>
      </c>
      <c r="N60" s="8">
        <f>IF(Q60&lt;&gt;"Ready","",IF(AND(I60&lt;&gt;"",ISNUMBER(J60),ISNUMBER(K60),J60&lt;=F60,K60&gt;=H60,L60=0),1,0))</f>
        <v/>
      </c>
      <c r="O60" s="8">
        <f>IF(Q60="Ready",D60-1+N60,"")</f>
        <v/>
      </c>
      <c r="P60" s="9">
        <f>IF(Q60="","",IF(Q60&lt;&gt;"Ready","Review",IF(O60=0,"Unattended",IF(O60&lt;E60,"Below requirement","Covered"))))</f>
        <v/>
      </c>
      <c r="Q60" s="9">
        <f>IF(COUNTA(A60:G60,I60)=0,"",IF(OR(A60="",COUNT(B60:G60)&lt;&gt;6),"Incomplete",IF(OR(C60&lt;=B60,F60&lt;B60,H60&gt;C60,G60&lt;=0,D60&lt;1,E60&lt;1,M60&gt;0),"Review","Ready")))</f>
        <v/>
      </c>
      <c r="R60" s="10">
        <f>IF(Q60&lt;&gt;"Ready","",IF(O60=0,G60,0))</f>
        <v/>
      </c>
    </row>
    <row r="61" ht="33" customHeight="1">
      <c r="A61" s="3" t="n"/>
      <c r="B61" s="4" t="n"/>
      <c r="C61" s="4" t="n"/>
      <c r="D61" s="5" t="n"/>
      <c r="E61" s="5" t="n"/>
      <c r="F61" s="4" t="n"/>
      <c r="G61" s="6" t="n"/>
      <c r="H61" s="11">
        <f>IF(COUNT(F61:G61)=2,F61+G61/1440,"")</f>
        <v/>
      </c>
      <c r="I61" s="3" t="n"/>
      <c r="J61" s="11">
        <f>IF(I61="","",IFERROR(VLOOKUP(I61,'Relief Roster'!$A$2:$C$101,2,FALSE),""))</f>
        <v/>
      </c>
      <c r="K61" s="11">
        <f>IF(I61="","",IFERROR(VLOOKUP(I61,'Relief Roster'!$A$2:$C$101,3,FALSE),""))</f>
        <v/>
      </c>
      <c r="L61" s="12">
        <f>IF(OR(I61="",H61=""),"",SUMPRODUCT(($I$2:$I$101=I61)*ISNUMBER($F$2:$F$101)*ISNUMBER($H$2:$H$101)*($F$2:$F$101&lt;H61)*($H$2:$H$101&gt;F61))-1)</f>
        <v/>
      </c>
      <c r="M61" s="12">
        <f>IF(OR(A61="",H61=""),"",SUMPRODUCT(($A$2:$A$101=A61)*ISNUMBER($F$2:$F$101)*ISNUMBER($H$2:$H$101)*($F$2:$F$101&lt;H61)*($H$2:$H$101&gt;F61))-1)</f>
        <v/>
      </c>
      <c r="N61" s="12">
        <f>IF(Q61&lt;&gt;"Ready","",IF(AND(I61&lt;&gt;"",ISNUMBER(J61),ISNUMBER(K61),J61&lt;=F61,K61&gt;=H61,L61=0),1,0))</f>
        <v/>
      </c>
      <c r="O61" s="12">
        <f>IF(Q61="Ready",D61-1+N61,"")</f>
        <v/>
      </c>
      <c r="P61" s="13">
        <f>IF(Q61="","",IF(Q61&lt;&gt;"Ready","Review",IF(O61=0,"Unattended",IF(O61&lt;E61,"Below requirement","Covered"))))</f>
        <v/>
      </c>
      <c r="Q61" s="13">
        <f>IF(COUNTA(A61:G61,I61)=0,"",IF(OR(A61="",COUNT(B61:G61)&lt;&gt;6),"Incomplete",IF(OR(C61&lt;=B61,F61&lt;B61,H61&gt;C61,G61&lt;=0,D61&lt;1,E61&lt;1,M61&gt;0),"Review","Ready")))</f>
        <v/>
      </c>
      <c r="R61" s="14">
        <f>IF(Q61&lt;&gt;"Ready","",IF(O61=0,G61,0))</f>
        <v/>
      </c>
    </row>
    <row r="62" ht="33" customHeight="1">
      <c r="A62" s="3" t="n"/>
      <c r="B62" s="4" t="n"/>
      <c r="C62" s="4" t="n"/>
      <c r="D62" s="5" t="n"/>
      <c r="E62" s="5" t="n"/>
      <c r="F62" s="4" t="n"/>
      <c r="G62" s="6" t="n"/>
      <c r="H62" s="7">
        <f>IF(COUNT(F62:G62)=2,F62+G62/1440,"")</f>
        <v/>
      </c>
      <c r="I62" s="3" t="n"/>
      <c r="J62" s="7">
        <f>IF(I62="","",IFERROR(VLOOKUP(I62,'Relief Roster'!$A$2:$C$101,2,FALSE),""))</f>
        <v/>
      </c>
      <c r="K62" s="7">
        <f>IF(I62="","",IFERROR(VLOOKUP(I62,'Relief Roster'!$A$2:$C$101,3,FALSE),""))</f>
        <v/>
      </c>
      <c r="L62" s="8">
        <f>IF(OR(I62="",H62=""),"",SUMPRODUCT(($I$2:$I$101=I62)*ISNUMBER($F$2:$F$101)*ISNUMBER($H$2:$H$101)*($F$2:$F$101&lt;H62)*($H$2:$H$101&gt;F62))-1)</f>
        <v/>
      </c>
      <c r="M62" s="8">
        <f>IF(OR(A62="",H62=""),"",SUMPRODUCT(($A$2:$A$101=A62)*ISNUMBER($F$2:$F$101)*ISNUMBER($H$2:$H$101)*($F$2:$F$101&lt;H62)*($H$2:$H$101&gt;F62))-1)</f>
        <v/>
      </c>
      <c r="N62" s="8">
        <f>IF(Q62&lt;&gt;"Ready","",IF(AND(I62&lt;&gt;"",ISNUMBER(J62),ISNUMBER(K62),J62&lt;=F62,K62&gt;=H62,L62=0),1,0))</f>
        <v/>
      </c>
      <c r="O62" s="8">
        <f>IF(Q62="Ready",D62-1+N62,"")</f>
        <v/>
      </c>
      <c r="P62" s="9">
        <f>IF(Q62="","",IF(Q62&lt;&gt;"Ready","Review",IF(O62=0,"Unattended",IF(O62&lt;E62,"Below requirement","Covered"))))</f>
        <v/>
      </c>
      <c r="Q62" s="9">
        <f>IF(COUNTA(A62:G62,I62)=0,"",IF(OR(A62="",COUNT(B62:G62)&lt;&gt;6),"Incomplete",IF(OR(C62&lt;=B62,F62&lt;B62,H62&gt;C62,G62&lt;=0,D62&lt;1,E62&lt;1,M62&gt;0),"Review","Ready")))</f>
        <v/>
      </c>
      <c r="R62" s="10">
        <f>IF(Q62&lt;&gt;"Ready","",IF(O62=0,G62,0))</f>
        <v/>
      </c>
    </row>
    <row r="63" ht="33" customHeight="1">
      <c r="A63" s="3" t="n"/>
      <c r="B63" s="4" t="n"/>
      <c r="C63" s="4" t="n"/>
      <c r="D63" s="5" t="n"/>
      <c r="E63" s="5" t="n"/>
      <c r="F63" s="4" t="n"/>
      <c r="G63" s="6" t="n"/>
      <c r="H63" s="11">
        <f>IF(COUNT(F63:G63)=2,F63+G63/1440,"")</f>
        <v/>
      </c>
      <c r="I63" s="3" t="n"/>
      <c r="J63" s="11">
        <f>IF(I63="","",IFERROR(VLOOKUP(I63,'Relief Roster'!$A$2:$C$101,2,FALSE),""))</f>
        <v/>
      </c>
      <c r="K63" s="11">
        <f>IF(I63="","",IFERROR(VLOOKUP(I63,'Relief Roster'!$A$2:$C$101,3,FALSE),""))</f>
        <v/>
      </c>
      <c r="L63" s="12">
        <f>IF(OR(I63="",H63=""),"",SUMPRODUCT(($I$2:$I$101=I63)*ISNUMBER($F$2:$F$101)*ISNUMBER($H$2:$H$101)*($F$2:$F$101&lt;H63)*($H$2:$H$101&gt;F63))-1)</f>
        <v/>
      </c>
      <c r="M63" s="12">
        <f>IF(OR(A63="",H63=""),"",SUMPRODUCT(($A$2:$A$101=A63)*ISNUMBER($F$2:$F$101)*ISNUMBER($H$2:$H$101)*($F$2:$F$101&lt;H63)*($H$2:$H$101&gt;F63))-1)</f>
        <v/>
      </c>
      <c r="N63" s="12">
        <f>IF(Q63&lt;&gt;"Ready","",IF(AND(I63&lt;&gt;"",ISNUMBER(J63),ISNUMBER(K63),J63&lt;=F63,K63&gt;=H63,L63=0),1,0))</f>
        <v/>
      </c>
      <c r="O63" s="12">
        <f>IF(Q63="Ready",D63-1+N63,"")</f>
        <v/>
      </c>
      <c r="P63" s="13">
        <f>IF(Q63="","",IF(Q63&lt;&gt;"Ready","Review",IF(O63=0,"Unattended",IF(O63&lt;E63,"Below requirement","Covered"))))</f>
        <v/>
      </c>
      <c r="Q63" s="13">
        <f>IF(COUNTA(A63:G63,I63)=0,"",IF(OR(A63="",COUNT(B63:G63)&lt;&gt;6),"Incomplete",IF(OR(C63&lt;=B63,F63&lt;B63,H63&gt;C63,G63&lt;=0,D63&lt;1,E63&lt;1,M63&gt;0),"Review","Ready")))</f>
        <v/>
      </c>
      <c r="R63" s="14">
        <f>IF(Q63&lt;&gt;"Ready","",IF(O63=0,G63,0))</f>
        <v/>
      </c>
    </row>
    <row r="64" ht="33" customHeight="1">
      <c r="A64" s="3" t="n"/>
      <c r="B64" s="4" t="n"/>
      <c r="C64" s="4" t="n"/>
      <c r="D64" s="5" t="n"/>
      <c r="E64" s="5" t="n"/>
      <c r="F64" s="4" t="n"/>
      <c r="G64" s="6" t="n"/>
      <c r="H64" s="7">
        <f>IF(COUNT(F64:G64)=2,F64+G64/1440,"")</f>
        <v/>
      </c>
      <c r="I64" s="3" t="n"/>
      <c r="J64" s="7">
        <f>IF(I64="","",IFERROR(VLOOKUP(I64,'Relief Roster'!$A$2:$C$101,2,FALSE),""))</f>
        <v/>
      </c>
      <c r="K64" s="7">
        <f>IF(I64="","",IFERROR(VLOOKUP(I64,'Relief Roster'!$A$2:$C$101,3,FALSE),""))</f>
        <v/>
      </c>
      <c r="L64" s="8">
        <f>IF(OR(I64="",H64=""),"",SUMPRODUCT(($I$2:$I$101=I64)*ISNUMBER($F$2:$F$101)*ISNUMBER($H$2:$H$101)*($F$2:$F$101&lt;H64)*($H$2:$H$101&gt;F64))-1)</f>
        <v/>
      </c>
      <c r="M64" s="8">
        <f>IF(OR(A64="",H64=""),"",SUMPRODUCT(($A$2:$A$101=A64)*ISNUMBER($F$2:$F$101)*ISNUMBER($H$2:$H$101)*($F$2:$F$101&lt;H64)*($H$2:$H$101&gt;F64))-1)</f>
        <v/>
      </c>
      <c r="N64" s="8">
        <f>IF(Q64&lt;&gt;"Ready","",IF(AND(I64&lt;&gt;"",ISNUMBER(J64),ISNUMBER(K64),J64&lt;=F64,K64&gt;=H64,L64=0),1,0))</f>
        <v/>
      </c>
      <c r="O64" s="8">
        <f>IF(Q64="Ready",D64-1+N64,"")</f>
        <v/>
      </c>
      <c r="P64" s="9">
        <f>IF(Q64="","",IF(Q64&lt;&gt;"Ready","Review",IF(O64=0,"Unattended",IF(O64&lt;E64,"Below requirement","Covered"))))</f>
        <v/>
      </c>
      <c r="Q64" s="9">
        <f>IF(COUNTA(A64:G64,I64)=0,"",IF(OR(A64="",COUNT(B64:G64)&lt;&gt;6),"Incomplete",IF(OR(C64&lt;=B64,F64&lt;B64,H64&gt;C64,G64&lt;=0,D64&lt;1,E64&lt;1,M64&gt;0),"Review","Ready")))</f>
        <v/>
      </c>
      <c r="R64" s="10">
        <f>IF(Q64&lt;&gt;"Ready","",IF(O64=0,G64,0))</f>
        <v/>
      </c>
    </row>
    <row r="65" ht="33" customHeight="1">
      <c r="A65" s="3" t="n"/>
      <c r="B65" s="4" t="n"/>
      <c r="C65" s="4" t="n"/>
      <c r="D65" s="5" t="n"/>
      <c r="E65" s="5" t="n"/>
      <c r="F65" s="4" t="n"/>
      <c r="G65" s="6" t="n"/>
      <c r="H65" s="11">
        <f>IF(COUNT(F65:G65)=2,F65+G65/1440,"")</f>
        <v/>
      </c>
      <c r="I65" s="3" t="n"/>
      <c r="J65" s="11">
        <f>IF(I65="","",IFERROR(VLOOKUP(I65,'Relief Roster'!$A$2:$C$101,2,FALSE),""))</f>
        <v/>
      </c>
      <c r="K65" s="11">
        <f>IF(I65="","",IFERROR(VLOOKUP(I65,'Relief Roster'!$A$2:$C$101,3,FALSE),""))</f>
        <v/>
      </c>
      <c r="L65" s="12">
        <f>IF(OR(I65="",H65=""),"",SUMPRODUCT(($I$2:$I$101=I65)*ISNUMBER($F$2:$F$101)*ISNUMBER($H$2:$H$101)*($F$2:$F$101&lt;H65)*($H$2:$H$101&gt;F65))-1)</f>
        <v/>
      </c>
      <c r="M65" s="12">
        <f>IF(OR(A65="",H65=""),"",SUMPRODUCT(($A$2:$A$101=A65)*ISNUMBER($F$2:$F$101)*ISNUMBER($H$2:$H$101)*($F$2:$F$101&lt;H65)*($H$2:$H$101&gt;F65))-1)</f>
        <v/>
      </c>
      <c r="N65" s="12">
        <f>IF(Q65&lt;&gt;"Ready","",IF(AND(I65&lt;&gt;"",ISNUMBER(J65),ISNUMBER(K65),J65&lt;=F65,K65&gt;=H65,L65=0),1,0))</f>
        <v/>
      </c>
      <c r="O65" s="12">
        <f>IF(Q65="Ready",D65-1+N65,"")</f>
        <v/>
      </c>
      <c r="P65" s="13">
        <f>IF(Q65="","",IF(Q65&lt;&gt;"Ready","Review",IF(O65=0,"Unattended",IF(O65&lt;E65,"Below requirement","Covered"))))</f>
        <v/>
      </c>
      <c r="Q65" s="13">
        <f>IF(COUNTA(A65:G65,I65)=0,"",IF(OR(A65="",COUNT(B65:G65)&lt;&gt;6),"Incomplete",IF(OR(C65&lt;=B65,F65&lt;B65,H65&gt;C65,G65&lt;=0,D65&lt;1,E65&lt;1,M65&gt;0),"Review","Ready")))</f>
        <v/>
      </c>
      <c r="R65" s="14">
        <f>IF(Q65&lt;&gt;"Ready","",IF(O65=0,G65,0))</f>
        <v/>
      </c>
    </row>
    <row r="66" ht="33" customHeight="1">
      <c r="A66" s="3" t="n"/>
      <c r="B66" s="4" t="n"/>
      <c r="C66" s="4" t="n"/>
      <c r="D66" s="5" t="n"/>
      <c r="E66" s="5" t="n"/>
      <c r="F66" s="4" t="n"/>
      <c r="G66" s="6" t="n"/>
      <c r="H66" s="7">
        <f>IF(COUNT(F66:G66)=2,F66+G66/1440,"")</f>
        <v/>
      </c>
      <c r="I66" s="3" t="n"/>
      <c r="J66" s="7">
        <f>IF(I66="","",IFERROR(VLOOKUP(I66,'Relief Roster'!$A$2:$C$101,2,FALSE),""))</f>
        <v/>
      </c>
      <c r="K66" s="7">
        <f>IF(I66="","",IFERROR(VLOOKUP(I66,'Relief Roster'!$A$2:$C$101,3,FALSE),""))</f>
        <v/>
      </c>
      <c r="L66" s="8">
        <f>IF(OR(I66="",H66=""),"",SUMPRODUCT(($I$2:$I$101=I66)*ISNUMBER($F$2:$F$101)*ISNUMBER($H$2:$H$101)*($F$2:$F$101&lt;H66)*($H$2:$H$101&gt;F66))-1)</f>
        <v/>
      </c>
      <c r="M66" s="8">
        <f>IF(OR(A66="",H66=""),"",SUMPRODUCT(($A$2:$A$101=A66)*ISNUMBER($F$2:$F$101)*ISNUMBER($H$2:$H$101)*($F$2:$F$101&lt;H66)*($H$2:$H$101&gt;F66))-1)</f>
        <v/>
      </c>
      <c r="N66" s="8">
        <f>IF(Q66&lt;&gt;"Ready","",IF(AND(I66&lt;&gt;"",ISNUMBER(J66),ISNUMBER(K66),J66&lt;=F66,K66&gt;=H66,L66=0),1,0))</f>
        <v/>
      </c>
      <c r="O66" s="8">
        <f>IF(Q66="Ready",D66-1+N66,"")</f>
        <v/>
      </c>
      <c r="P66" s="9">
        <f>IF(Q66="","",IF(Q66&lt;&gt;"Ready","Review",IF(O66=0,"Unattended",IF(O66&lt;E66,"Below requirement","Covered"))))</f>
        <v/>
      </c>
      <c r="Q66" s="9">
        <f>IF(COUNTA(A66:G66,I66)=0,"",IF(OR(A66="",COUNT(B66:G66)&lt;&gt;6),"Incomplete",IF(OR(C66&lt;=B66,F66&lt;B66,H66&gt;C66,G66&lt;=0,D66&lt;1,E66&lt;1,M66&gt;0),"Review","Ready")))</f>
        <v/>
      </c>
      <c r="R66" s="10">
        <f>IF(Q66&lt;&gt;"Ready","",IF(O66=0,G66,0))</f>
        <v/>
      </c>
    </row>
    <row r="67" ht="33" customHeight="1">
      <c r="A67" s="3" t="n"/>
      <c r="B67" s="4" t="n"/>
      <c r="C67" s="4" t="n"/>
      <c r="D67" s="5" t="n"/>
      <c r="E67" s="5" t="n"/>
      <c r="F67" s="4" t="n"/>
      <c r="G67" s="6" t="n"/>
      <c r="H67" s="11">
        <f>IF(COUNT(F67:G67)=2,F67+G67/1440,"")</f>
        <v/>
      </c>
      <c r="I67" s="3" t="n"/>
      <c r="J67" s="11">
        <f>IF(I67="","",IFERROR(VLOOKUP(I67,'Relief Roster'!$A$2:$C$101,2,FALSE),""))</f>
        <v/>
      </c>
      <c r="K67" s="11">
        <f>IF(I67="","",IFERROR(VLOOKUP(I67,'Relief Roster'!$A$2:$C$101,3,FALSE),""))</f>
        <v/>
      </c>
      <c r="L67" s="12">
        <f>IF(OR(I67="",H67=""),"",SUMPRODUCT(($I$2:$I$101=I67)*ISNUMBER($F$2:$F$101)*ISNUMBER($H$2:$H$101)*($F$2:$F$101&lt;H67)*($H$2:$H$101&gt;F67))-1)</f>
        <v/>
      </c>
      <c r="M67" s="12">
        <f>IF(OR(A67="",H67=""),"",SUMPRODUCT(($A$2:$A$101=A67)*ISNUMBER($F$2:$F$101)*ISNUMBER($H$2:$H$101)*($F$2:$F$101&lt;H67)*($H$2:$H$101&gt;F67))-1)</f>
        <v/>
      </c>
      <c r="N67" s="12">
        <f>IF(Q67&lt;&gt;"Ready","",IF(AND(I67&lt;&gt;"",ISNUMBER(J67),ISNUMBER(K67),J67&lt;=F67,K67&gt;=H67,L67=0),1,0))</f>
        <v/>
      </c>
      <c r="O67" s="12">
        <f>IF(Q67="Ready",D67-1+N67,"")</f>
        <v/>
      </c>
      <c r="P67" s="13">
        <f>IF(Q67="","",IF(Q67&lt;&gt;"Ready","Review",IF(O67=0,"Unattended",IF(O67&lt;E67,"Below requirement","Covered"))))</f>
        <v/>
      </c>
      <c r="Q67" s="13">
        <f>IF(COUNTA(A67:G67,I67)=0,"",IF(OR(A67="",COUNT(B67:G67)&lt;&gt;6),"Incomplete",IF(OR(C67&lt;=B67,F67&lt;B67,H67&gt;C67,G67&lt;=0,D67&lt;1,E67&lt;1,M67&gt;0),"Review","Ready")))</f>
        <v/>
      </c>
      <c r="R67" s="14">
        <f>IF(Q67&lt;&gt;"Ready","",IF(O67=0,G67,0))</f>
        <v/>
      </c>
    </row>
    <row r="68" ht="33" customHeight="1">
      <c r="A68" s="3" t="n"/>
      <c r="B68" s="4" t="n"/>
      <c r="C68" s="4" t="n"/>
      <c r="D68" s="5" t="n"/>
      <c r="E68" s="5" t="n"/>
      <c r="F68" s="4" t="n"/>
      <c r="G68" s="6" t="n"/>
      <c r="H68" s="7">
        <f>IF(COUNT(F68:G68)=2,F68+G68/1440,"")</f>
        <v/>
      </c>
      <c r="I68" s="3" t="n"/>
      <c r="J68" s="7">
        <f>IF(I68="","",IFERROR(VLOOKUP(I68,'Relief Roster'!$A$2:$C$101,2,FALSE),""))</f>
        <v/>
      </c>
      <c r="K68" s="7">
        <f>IF(I68="","",IFERROR(VLOOKUP(I68,'Relief Roster'!$A$2:$C$101,3,FALSE),""))</f>
        <v/>
      </c>
      <c r="L68" s="8">
        <f>IF(OR(I68="",H68=""),"",SUMPRODUCT(($I$2:$I$101=I68)*ISNUMBER($F$2:$F$101)*ISNUMBER($H$2:$H$101)*($F$2:$F$101&lt;H68)*($H$2:$H$101&gt;F68))-1)</f>
        <v/>
      </c>
      <c r="M68" s="8">
        <f>IF(OR(A68="",H68=""),"",SUMPRODUCT(($A$2:$A$101=A68)*ISNUMBER($F$2:$F$101)*ISNUMBER($H$2:$H$101)*($F$2:$F$101&lt;H68)*($H$2:$H$101&gt;F68))-1)</f>
        <v/>
      </c>
      <c r="N68" s="8">
        <f>IF(Q68&lt;&gt;"Ready","",IF(AND(I68&lt;&gt;"",ISNUMBER(J68),ISNUMBER(K68),J68&lt;=F68,K68&gt;=H68,L68=0),1,0))</f>
        <v/>
      </c>
      <c r="O68" s="8">
        <f>IF(Q68="Ready",D68-1+N68,"")</f>
        <v/>
      </c>
      <c r="P68" s="9">
        <f>IF(Q68="","",IF(Q68&lt;&gt;"Ready","Review",IF(O68=0,"Unattended",IF(O68&lt;E68,"Below requirement","Covered"))))</f>
        <v/>
      </c>
      <c r="Q68" s="9">
        <f>IF(COUNTA(A68:G68,I68)=0,"",IF(OR(A68="",COUNT(B68:G68)&lt;&gt;6),"Incomplete",IF(OR(C68&lt;=B68,F68&lt;B68,H68&gt;C68,G68&lt;=0,D68&lt;1,E68&lt;1,M68&gt;0),"Review","Ready")))</f>
        <v/>
      </c>
      <c r="R68" s="10">
        <f>IF(Q68&lt;&gt;"Ready","",IF(O68=0,G68,0))</f>
        <v/>
      </c>
    </row>
    <row r="69" ht="33" customHeight="1">
      <c r="A69" s="3" t="n"/>
      <c r="B69" s="4" t="n"/>
      <c r="C69" s="4" t="n"/>
      <c r="D69" s="5" t="n"/>
      <c r="E69" s="5" t="n"/>
      <c r="F69" s="4" t="n"/>
      <c r="G69" s="6" t="n"/>
      <c r="H69" s="11">
        <f>IF(COUNT(F69:G69)=2,F69+G69/1440,"")</f>
        <v/>
      </c>
      <c r="I69" s="3" t="n"/>
      <c r="J69" s="11">
        <f>IF(I69="","",IFERROR(VLOOKUP(I69,'Relief Roster'!$A$2:$C$101,2,FALSE),""))</f>
        <v/>
      </c>
      <c r="K69" s="11">
        <f>IF(I69="","",IFERROR(VLOOKUP(I69,'Relief Roster'!$A$2:$C$101,3,FALSE),""))</f>
        <v/>
      </c>
      <c r="L69" s="12">
        <f>IF(OR(I69="",H69=""),"",SUMPRODUCT(($I$2:$I$101=I69)*ISNUMBER($F$2:$F$101)*ISNUMBER($H$2:$H$101)*($F$2:$F$101&lt;H69)*($H$2:$H$101&gt;F69))-1)</f>
        <v/>
      </c>
      <c r="M69" s="12">
        <f>IF(OR(A69="",H69=""),"",SUMPRODUCT(($A$2:$A$101=A69)*ISNUMBER($F$2:$F$101)*ISNUMBER($H$2:$H$101)*($F$2:$F$101&lt;H69)*($H$2:$H$101&gt;F69))-1)</f>
        <v/>
      </c>
      <c r="N69" s="12">
        <f>IF(Q69&lt;&gt;"Ready","",IF(AND(I69&lt;&gt;"",ISNUMBER(J69),ISNUMBER(K69),J69&lt;=F69,K69&gt;=H69,L69=0),1,0))</f>
        <v/>
      </c>
      <c r="O69" s="12">
        <f>IF(Q69="Ready",D69-1+N69,"")</f>
        <v/>
      </c>
      <c r="P69" s="13">
        <f>IF(Q69="","",IF(Q69&lt;&gt;"Ready","Review",IF(O69=0,"Unattended",IF(O69&lt;E69,"Below requirement","Covered"))))</f>
        <v/>
      </c>
      <c r="Q69" s="13">
        <f>IF(COUNTA(A69:G69,I69)=0,"",IF(OR(A69="",COUNT(B69:G69)&lt;&gt;6),"Incomplete",IF(OR(C69&lt;=B69,F69&lt;B69,H69&gt;C69,G69&lt;=0,D69&lt;1,E69&lt;1,M69&gt;0),"Review","Ready")))</f>
        <v/>
      </c>
      <c r="R69" s="14">
        <f>IF(Q69&lt;&gt;"Ready","",IF(O69=0,G69,0))</f>
        <v/>
      </c>
    </row>
    <row r="70" ht="33" customHeight="1">
      <c r="A70" s="3" t="n"/>
      <c r="B70" s="4" t="n"/>
      <c r="C70" s="4" t="n"/>
      <c r="D70" s="5" t="n"/>
      <c r="E70" s="5" t="n"/>
      <c r="F70" s="4" t="n"/>
      <c r="G70" s="6" t="n"/>
      <c r="H70" s="7">
        <f>IF(COUNT(F70:G70)=2,F70+G70/1440,"")</f>
        <v/>
      </c>
      <c r="I70" s="3" t="n"/>
      <c r="J70" s="7">
        <f>IF(I70="","",IFERROR(VLOOKUP(I70,'Relief Roster'!$A$2:$C$101,2,FALSE),""))</f>
        <v/>
      </c>
      <c r="K70" s="7">
        <f>IF(I70="","",IFERROR(VLOOKUP(I70,'Relief Roster'!$A$2:$C$101,3,FALSE),""))</f>
        <v/>
      </c>
      <c r="L70" s="8">
        <f>IF(OR(I70="",H70=""),"",SUMPRODUCT(($I$2:$I$101=I70)*ISNUMBER($F$2:$F$101)*ISNUMBER($H$2:$H$101)*($F$2:$F$101&lt;H70)*($H$2:$H$101&gt;F70))-1)</f>
        <v/>
      </c>
      <c r="M70" s="8">
        <f>IF(OR(A70="",H70=""),"",SUMPRODUCT(($A$2:$A$101=A70)*ISNUMBER($F$2:$F$101)*ISNUMBER($H$2:$H$101)*($F$2:$F$101&lt;H70)*($H$2:$H$101&gt;F70))-1)</f>
        <v/>
      </c>
      <c r="N70" s="8">
        <f>IF(Q70&lt;&gt;"Ready","",IF(AND(I70&lt;&gt;"",ISNUMBER(J70),ISNUMBER(K70),J70&lt;=F70,K70&gt;=H70,L70=0),1,0))</f>
        <v/>
      </c>
      <c r="O70" s="8">
        <f>IF(Q70="Ready",D70-1+N70,"")</f>
        <v/>
      </c>
      <c r="P70" s="9">
        <f>IF(Q70="","",IF(Q70&lt;&gt;"Ready","Review",IF(O70=0,"Unattended",IF(O70&lt;E70,"Below requirement","Covered"))))</f>
        <v/>
      </c>
      <c r="Q70" s="9">
        <f>IF(COUNTA(A70:G70,I70)=0,"",IF(OR(A70="",COUNT(B70:G70)&lt;&gt;6),"Incomplete",IF(OR(C70&lt;=B70,F70&lt;B70,H70&gt;C70,G70&lt;=0,D70&lt;1,E70&lt;1,M70&gt;0),"Review","Ready")))</f>
        <v/>
      </c>
      <c r="R70" s="10">
        <f>IF(Q70&lt;&gt;"Ready","",IF(O70=0,G70,0))</f>
        <v/>
      </c>
    </row>
    <row r="71" ht="33" customHeight="1">
      <c r="A71" s="3" t="n"/>
      <c r="B71" s="4" t="n"/>
      <c r="C71" s="4" t="n"/>
      <c r="D71" s="5" t="n"/>
      <c r="E71" s="5" t="n"/>
      <c r="F71" s="4" t="n"/>
      <c r="G71" s="6" t="n"/>
      <c r="H71" s="11">
        <f>IF(COUNT(F71:G71)=2,F71+G71/1440,"")</f>
        <v/>
      </c>
      <c r="I71" s="3" t="n"/>
      <c r="J71" s="11">
        <f>IF(I71="","",IFERROR(VLOOKUP(I71,'Relief Roster'!$A$2:$C$101,2,FALSE),""))</f>
        <v/>
      </c>
      <c r="K71" s="11">
        <f>IF(I71="","",IFERROR(VLOOKUP(I71,'Relief Roster'!$A$2:$C$101,3,FALSE),""))</f>
        <v/>
      </c>
      <c r="L71" s="12">
        <f>IF(OR(I71="",H71=""),"",SUMPRODUCT(($I$2:$I$101=I71)*ISNUMBER($F$2:$F$101)*ISNUMBER($H$2:$H$101)*($F$2:$F$101&lt;H71)*($H$2:$H$101&gt;F71))-1)</f>
        <v/>
      </c>
      <c r="M71" s="12">
        <f>IF(OR(A71="",H71=""),"",SUMPRODUCT(($A$2:$A$101=A71)*ISNUMBER($F$2:$F$101)*ISNUMBER($H$2:$H$101)*($F$2:$F$101&lt;H71)*($H$2:$H$101&gt;F71))-1)</f>
        <v/>
      </c>
      <c r="N71" s="12">
        <f>IF(Q71&lt;&gt;"Ready","",IF(AND(I71&lt;&gt;"",ISNUMBER(J71),ISNUMBER(K71),J71&lt;=F71,K71&gt;=H71,L71=0),1,0))</f>
        <v/>
      </c>
      <c r="O71" s="12">
        <f>IF(Q71="Ready",D71-1+N71,"")</f>
        <v/>
      </c>
      <c r="P71" s="13">
        <f>IF(Q71="","",IF(Q71&lt;&gt;"Ready","Review",IF(O71=0,"Unattended",IF(O71&lt;E71,"Below requirement","Covered"))))</f>
        <v/>
      </c>
      <c r="Q71" s="13">
        <f>IF(COUNTA(A71:G71,I71)=0,"",IF(OR(A71="",COUNT(B71:G71)&lt;&gt;6),"Incomplete",IF(OR(C71&lt;=B71,F71&lt;B71,H71&gt;C71,G71&lt;=0,D71&lt;1,E71&lt;1,M71&gt;0),"Review","Ready")))</f>
        <v/>
      </c>
      <c r="R71" s="14">
        <f>IF(Q71&lt;&gt;"Ready","",IF(O71=0,G71,0))</f>
        <v/>
      </c>
    </row>
    <row r="72" ht="33" customHeight="1">
      <c r="A72" s="3" t="n"/>
      <c r="B72" s="4" t="n"/>
      <c r="C72" s="4" t="n"/>
      <c r="D72" s="5" t="n"/>
      <c r="E72" s="5" t="n"/>
      <c r="F72" s="4" t="n"/>
      <c r="G72" s="6" t="n"/>
      <c r="H72" s="7">
        <f>IF(COUNT(F72:G72)=2,F72+G72/1440,"")</f>
        <v/>
      </c>
      <c r="I72" s="3" t="n"/>
      <c r="J72" s="7">
        <f>IF(I72="","",IFERROR(VLOOKUP(I72,'Relief Roster'!$A$2:$C$101,2,FALSE),""))</f>
        <v/>
      </c>
      <c r="K72" s="7">
        <f>IF(I72="","",IFERROR(VLOOKUP(I72,'Relief Roster'!$A$2:$C$101,3,FALSE),""))</f>
        <v/>
      </c>
      <c r="L72" s="8">
        <f>IF(OR(I72="",H72=""),"",SUMPRODUCT(($I$2:$I$101=I72)*ISNUMBER($F$2:$F$101)*ISNUMBER($H$2:$H$101)*($F$2:$F$101&lt;H72)*($H$2:$H$101&gt;F72))-1)</f>
        <v/>
      </c>
      <c r="M72" s="8">
        <f>IF(OR(A72="",H72=""),"",SUMPRODUCT(($A$2:$A$101=A72)*ISNUMBER($F$2:$F$101)*ISNUMBER($H$2:$H$101)*($F$2:$F$101&lt;H72)*($H$2:$H$101&gt;F72))-1)</f>
        <v/>
      </c>
      <c r="N72" s="8">
        <f>IF(Q72&lt;&gt;"Ready","",IF(AND(I72&lt;&gt;"",ISNUMBER(J72),ISNUMBER(K72),J72&lt;=F72,K72&gt;=H72,L72=0),1,0))</f>
        <v/>
      </c>
      <c r="O72" s="8">
        <f>IF(Q72="Ready",D72-1+N72,"")</f>
        <v/>
      </c>
      <c r="P72" s="9">
        <f>IF(Q72="","",IF(Q72&lt;&gt;"Ready","Review",IF(O72=0,"Unattended",IF(O72&lt;E72,"Below requirement","Covered"))))</f>
        <v/>
      </c>
      <c r="Q72" s="9">
        <f>IF(COUNTA(A72:G72,I72)=0,"",IF(OR(A72="",COUNT(B72:G72)&lt;&gt;6),"Incomplete",IF(OR(C72&lt;=B72,F72&lt;B72,H72&gt;C72,G72&lt;=0,D72&lt;1,E72&lt;1,M72&gt;0),"Review","Ready")))</f>
        <v/>
      </c>
      <c r="R72" s="10">
        <f>IF(Q72&lt;&gt;"Ready","",IF(O72=0,G72,0))</f>
        <v/>
      </c>
    </row>
    <row r="73" ht="33" customHeight="1">
      <c r="A73" s="3" t="n"/>
      <c r="B73" s="4" t="n"/>
      <c r="C73" s="4" t="n"/>
      <c r="D73" s="5" t="n"/>
      <c r="E73" s="5" t="n"/>
      <c r="F73" s="4" t="n"/>
      <c r="G73" s="6" t="n"/>
      <c r="H73" s="11">
        <f>IF(COUNT(F73:G73)=2,F73+G73/1440,"")</f>
        <v/>
      </c>
      <c r="I73" s="3" t="n"/>
      <c r="J73" s="11">
        <f>IF(I73="","",IFERROR(VLOOKUP(I73,'Relief Roster'!$A$2:$C$101,2,FALSE),""))</f>
        <v/>
      </c>
      <c r="K73" s="11">
        <f>IF(I73="","",IFERROR(VLOOKUP(I73,'Relief Roster'!$A$2:$C$101,3,FALSE),""))</f>
        <v/>
      </c>
      <c r="L73" s="12">
        <f>IF(OR(I73="",H73=""),"",SUMPRODUCT(($I$2:$I$101=I73)*ISNUMBER($F$2:$F$101)*ISNUMBER($H$2:$H$101)*($F$2:$F$101&lt;H73)*($H$2:$H$101&gt;F73))-1)</f>
        <v/>
      </c>
      <c r="M73" s="12">
        <f>IF(OR(A73="",H73=""),"",SUMPRODUCT(($A$2:$A$101=A73)*ISNUMBER($F$2:$F$101)*ISNUMBER($H$2:$H$101)*($F$2:$F$101&lt;H73)*($H$2:$H$101&gt;F73))-1)</f>
        <v/>
      </c>
      <c r="N73" s="12">
        <f>IF(Q73&lt;&gt;"Ready","",IF(AND(I73&lt;&gt;"",ISNUMBER(J73),ISNUMBER(K73),J73&lt;=F73,K73&gt;=H73,L73=0),1,0))</f>
        <v/>
      </c>
      <c r="O73" s="12">
        <f>IF(Q73="Ready",D73-1+N73,"")</f>
        <v/>
      </c>
      <c r="P73" s="13">
        <f>IF(Q73="","",IF(Q73&lt;&gt;"Ready","Review",IF(O73=0,"Unattended",IF(O73&lt;E73,"Below requirement","Covered"))))</f>
        <v/>
      </c>
      <c r="Q73" s="13">
        <f>IF(COUNTA(A73:G73,I73)=0,"",IF(OR(A73="",COUNT(B73:G73)&lt;&gt;6),"Incomplete",IF(OR(C73&lt;=B73,F73&lt;B73,H73&gt;C73,G73&lt;=0,D73&lt;1,E73&lt;1,M73&gt;0),"Review","Ready")))</f>
        <v/>
      </c>
      <c r="R73" s="14">
        <f>IF(Q73&lt;&gt;"Ready","",IF(O73=0,G73,0))</f>
        <v/>
      </c>
    </row>
    <row r="74" ht="33" customHeight="1">
      <c r="A74" s="3" t="n"/>
      <c r="B74" s="4" t="n"/>
      <c r="C74" s="4" t="n"/>
      <c r="D74" s="5" t="n"/>
      <c r="E74" s="5" t="n"/>
      <c r="F74" s="4" t="n"/>
      <c r="G74" s="6" t="n"/>
      <c r="H74" s="7">
        <f>IF(COUNT(F74:G74)=2,F74+G74/1440,"")</f>
        <v/>
      </c>
      <c r="I74" s="3" t="n"/>
      <c r="J74" s="7">
        <f>IF(I74="","",IFERROR(VLOOKUP(I74,'Relief Roster'!$A$2:$C$101,2,FALSE),""))</f>
        <v/>
      </c>
      <c r="K74" s="7">
        <f>IF(I74="","",IFERROR(VLOOKUP(I74,'Relief Roster'!$A$2:$C$101,3,FALSE),""))</f>
        <v/>
      </c>
      <c r="L74" s="8">
        <f>IF(OR(I74="",H74=""),"",SUMPRODUCT(($I$2:$I$101=I74)*ISNUMBER($F$2:$F$101)*ISNUMBER($H$2:$H$101)*($F$2:$F$101&lt;H74)*($H$2:$H$101&gt;F74))-1)</f>
        <v/>
      </c>
      <c r="M74" s="8">
        <f>IF(OR(A74="",H74=""),"",SUMPRODUCT(($A$2:$A$101=A74)*ISNUMBER($F$2:$F$101)*ISNUMBER($H$2:$H$101)*($F$2:$F$101&lt;H74)*($H$2:$H$101&gt;F74))-1)</f>
        <v/>
      </c>
      <c r="N74" s="8">
        <f>IF(Q74&lt;&gt;"Ready","",IF(AND(I74&lt;&gt;"",ISNUMBER(J74),ISNUMBER(K74),J74&lt;=F74,K74&gt;=H74,L74=0),1,0))</f>
        <v/>
      </c>
      <c r="O74" s="8">
        <f>IF(Q74="Ready",D74-1+N74,"")</f>
        <v/>
      </c>
      <c r="P74" s="9">
        <f>IF(Q74="","",IF(Q74&lt;&gt;"Ready","Review",IF(O74=0,"Unattended",IF(O74&lt;E74,"Below requirement","Covered"))))</f>
        <v/>
      </c>
      <c r="Q74" s="9">
        <f>IF(COUNTA(A74:G74,I74)=0,"",IF(OR(A74="",COUNT(B74:G74)&lt;&gt;6),"Incomplete",IF(OR(C74&lt;=B74,F74&lt;B74,H74&gt;C74,G74&lt;=0,D74&lt;1,E74&lt;1,M74&gt;0),"Review","Ready")))</f>
        <v/>
      </c>
      <c r="R74" s="10">
        <f>IF(Q74&lt;&gt;"Ready","",IF(O74=0,G74,0))</f>
        <v/>
      </c>
    </row>
    <row r="75" ht="33" customHeight="1">
      <c r="A75" s="3" t="n"/>
      <c r="B75" s="4" t="n"/>
      <c r="C75" s="4" t="n"/>
      <c r="D75" s="5" t="n"/>
      <c r="E75" s="5" t="n"/>
      <c r="F75" s="4" t="n"/>
      <c r="G75" s="6" t="n"/>
      <c r="H75" s="11">
        <f>IF(COUNT(F75:G75)=2,F75+G75/1440,"")</f>
        <v/>
      </c>
      <c r="I75" s="3" t="n"/>
      <c r="J75" s="11">
        <f>IF(I75="","",IFERROR(VLOOKUP(I75,'Relief Roster'!$A$2:$C$101,2,FALSE),""))</f>
        <v/>
      </c>
      <c r="K75" s="11">
        <f>IF(I75="","",IFERROR(VLOOKUP(I75,'Relief Roster'!$A$2:$C$101,3,FALSE),""))</f>
        <v/>
      </c>
      <c r="L75" s="12">
        <f>IF(OR(I75="",H75=""),"",SUMPRODUCT(($I$2:$I$101=I75)*ISNUMBER($F$2:$F$101)*ISNUMBER($H$2:$H$101)*($F$2:$F$101&lt;H75)*($H$2:$H$101&gt;F75))-1)</f>
        <v/>
      </c>
      <c r="M75" s="12">
        <f>IF(OR(A75="",H75=""),"",SUMPRODUCT(($A$2:$A$101=A75)*ISNUMBER($F$2:$F$101)*ISNUMBER($H$2:$H$101)*($F$2:$F$101&lt;H75)*($H$2:$H$101&gt;F75))-1)</f>
        <v/>
      </c>
      <c r="N75" s="12">
        <f>IF(Q75&lt;&gt;"Ready","",IF(AND(I75&lt;&gt;"",ISNUMBER(J75),ISNUMBER(K75),J75&lt;=F75,K75&gt;=H75,L75=0),1,0))</f>
        <v/>
      </c>
      <c r="O75" s="12">
        <f>IF(Q75="Ready",D75-1+N75,"")</f>
        <v/>
      </c>
      <c r="P75" s="13">
        <f>IF(Q75="","",IF(Q75&lt;&gt;"Ready","Review",IF(O75=0,"Unattended",IF(O75&lt;E75,"Below requirement","Covered"))))</f>
        <v/>
      </c>
      <c r="Q75" s="13">
        <f>IF(COUNTA(A75:G75,I75)=0,"",IF(OR(A75="",COUNT(B75:G75)&lt;&gt;6),"Incomplete",IF(OR(C75&lt;=B75,F75&lt;B75,H75&gt;C75,G75&lt;=0,D75&lt;1,E75&lt;1,M75&gt;0),"Review","Ready")))</f>
        <v/>
      </c>
      <c r="R75" s="14">
        <f>IF(Q75&lt;&gt;"Ready","",IF(O75=0,G75,0))</f>
        <v/>
      </c>
    </row>
    <row r="76" ht="33" customHeight="1">
      <c r="A76" s="3" t="n"/>
      <c r="B76" s="4" t="n"/>
      <c r="C76" s="4" t="n"/>
      <c r="D76" s="5" t="n"/>
      <c r="E76" s="5" t="n"/>
      <c r="F76" s="4" t="n"/>
      <c r="G76" s="6" t="n"/>
      <c r="H76" s="7">
        <f>IF(COUNT(F76:G76)=2,F76+G76/1440,"")</f>
        <v/>
      </c>
      <c r="I76" s="3" t="n"/>
      <c r="J76" s="7">
        <f>IF(I76="","",IFERROR(VLOOKUP(I76,'Relief Roster'!$A$2:$C$101,2,FALSE),""))</f>
        <v/>
      </c>
      <c r="K76" s="7">
        <f>IF(I76="","",IFERROR(VLOOKUP(I76,'Relief Roster'!$A$2:$C$101,3,FALSE),""))</f>
        <v/>
      </c>
      <c r="L76" s="8">
        <f>IF(OR(I76="",H76=""),"",SUMPRODUCT(($I$2:$I$101=I76)*ISNUMBER($F$2:$F$101)*ISNUMBER($H$2:$H$101)*($F$2:$F$101&lt;H76)*($H$2:$H$101&gt;F76))-1)</f>
        <v/>
      </c>
      <c r="M76" s="8">
        <f>IF(OR(A76="",H76=""),"",SUMPRODUCT(($A$2:$A$101=A76)*ISNUMBER($F$2:$F$101)*ISNUMBER($H$2:$H$101)*($F$2:$F$101&lt;H76)*($H$2:$H$101&gt;F76))-1)</f>
        <v/>
      </c>
      <c r="N76" s="8">
        <f>IF(Q76&lt;&gt;"Ready","",IF(AND(I76&lt;&gt;"",ISNUMBER(J76),ISNUMBER(K76),J76&lt;=F76,K76&gt;=H76,L76=0),1,0))</f>
        <v/>
      </c>
      <c r="O76" s="8">
        <f>IF(Q76="Ready",D76-1+N76,"")</f>
        <v/>
      </c>
      <c r="P76" s="9">
        <f>IF(Q76="","",IF(Q76&lt;&gt;"Ready","Review",IF(O76=0,"Unattended",IF(O76&lt;E76,"Below requirement","Covered"))))</f>
        <v/>
      </c>
      <c r="Q76" s="9">
        <f>IF(COUNTA(A76:G76,I76)=0,"",IF(OR(A76="",COUNT(B76:G76)&lt;&gt;6),"Incomplete",IF(OR(C76&lt;=B76,F76&lt;B76,H76&gt;C76,G76&lt;=0,D76&lt;1,E76&lt;1,M76&gt;0),"Review","Ready")))</f>
        <v/>
      </c>
      <c r="R76" s="10">
        <f>IF(Q76&lt;&gt;"Ready","",IF(O76=0,G76,0))</f>
        <v/>
      </c>
    </row>
    <row r="77" ht="33" customHeight="1">
      <c r="A77" s="3" t="n"/>
      <c r="B77" s="4" t="n"/>
      <c r="C77" s="4" t="n"/>
      <c r="D77" s="5" t="n"/>
      <c r="E77" s="5" t="n"/>
      <c r="F77" s="4" t="n"/>
      <c r="G77" s="6" t="n"/>
      <c r="H77" s="11">
        <f>IF(COUNT(F77:G77)=2,F77+G77/1440,"")</f>
        <v/>
      </c>
      <c r="I77" s="3" t="n"/>
      <c r="J77" s="11">
        <f>IF(I77="","",IFERROR(VLOOKUP(I77,'Relief Roster'!$A$2:$C$101,2,FALSE),""))</f>
        <v/>
      </c>
      <c r="K77" s="11">
        <f>IF(I77="","",IFERROR(VLOOKUP(I77,'Relief Roster'!$A$2:$C$101,3,FALSE),""))</f>
        <v/>
      </c>
      <c r="L77" s="12">
        <f>IF(OR(I77="",H77=""),"",SUMPRODUCT(($I$2:$I$101=I77)*ISNUMBER($F$2:$F$101)*ISNUMBER($H$2:$H$101)*($F$2:$F$101&lt;H77)*($H$2:$H$101&gt;F77))-1)</f>
        <v/>
      </c>
      <c r="M77" s="12">
        <f>IF(OR(A77="",H77=""),"",SUMPRODUCT(($A$2:$A$101=A77)*ISNUMBER($F$2:$F$101)*ISNUMBER($H$2:$H$101)*($F$2:$F$101&lt;H77)*($H$2:$H$101&gt;F77))-1)</f>
        <v/>
      </c>
      <c r="N77" s="12">
        <f>IF(Q77&lt;&gt;"Ready","",IF(AND(I77&lt;&gt;"",ISNUMBER(J77),ISNUMBER(K77),J77&lt;=F77,K77&gt;=H77,L77=0),1,0))</f>
        <v/>
      </c>
      <c r="O77" s="12">
        <f>IF(Q77="Ready",D77-1+N77,"")</f>
        <v/>
      </c>
      <c r="P77" s="13">
        <f>IF(Q77="","",IF(Q77&lt;&gt;"Ready","Review",IF(O77=0,"Unattended",IF(O77&lt;E77,"Below requirement","Covered"))))</f>
        <v/>
      </c>
      <c r="Q77" s="13">
        <f>IF(COUNTA(A77:G77,I77)=0,"",IF(OR(A77="",COUNT(B77:G77)&lt;&gt;6),"Incomplete",IF(OR(C77&lt;=B77,F77&lt;B77,H77&gt;C77,G77&lt;=0,D77&lt;1,E77&lt;1,M77&gt;0),"Review","Ready")))</f>
        <v/>
      </c>
      <c r="R77" s="14">
        <f>IF(Q77&lt;&gt;"Ready","",IF(O77=0,G77,0))</f>
        <v/>
      </c>
    </row>
    <row r="78" ht="33" customHeight="1">
      <c r="A78" s="3" t="n"/>
      <c r="B78" s="4" t="n"/>
      <c r="C78" s="4" t="n"/>
      <c r="D78" s="5" t="n"/>
      <c r="E78" s="5" t="n"/>
      <c r="F78" s="4" t="n"/>
      <c r="G78" s="6" t="n"/>
      <c r="H78" s="7">
        <f>IF(COUNT(F78:G78)=2,F78+G78/1440,"")</f>
        <v/>
      </c>
      <c r="I78" s="3" t="n"/>
      <c r="J78" s="7">
        <f>IF(I78="","",IFERROR(VLOOKUP(I78,'Relief Roster'!$A$2:$C$101,2,FALSE),""))</f>
        <v/>
      </c>
      <c r="K78" s="7">
        <f>IF(I78="","",IFERROR(VLOOKUP(I78,'Relief Roster'!$A$2:$C$101,3,FALSE),""))</f>
        <v/>
      </c>
      <c r="L78" s="8">
        <f>IF(OR(I78="",H78=""),"",SUMPRODUCT(($I$2:$I$101=I78)*ISNUMBER($F$2:$F$101)*ISNUMBER($H$2:$H$101)*($F$2:$F$101&lt;H78)*($H$2:$H$101&gt;F78))-1)</f>
        <v/>
      </c>
      <c r="M78" s="8">
        <f>IF(OR(A78="",H78=""),"",SUMPRODUCT(($A$2:$A$101=A78)*ISNUMBER($F$2:$F$101)*ISNUMBER($H$2:$H$101)*($F$2:$F$101&lt;H78)*($H$2:$H$101&gt;F78))-1)</f>
        <v/>
      </c>
      <c r="N78" s="8">
        <f>IF(Q78&lt;&gt;"Ready","",IF(AND(I78&lt;&gt;"",ISNUMBER(J78),ISNUMBER(K78),J78&lt;=F78,K78&gt;=H78,L78=0),1,0))</f>
        <v/>
      </c>
      <c r="O78" s="8">
        <f>IF(Q78="Ready",D78-1+N78,"")</f>
        <v/>
      </c>
      <c r="P78" s="9">
        <f>IF(Q78="","",IF(Q78&lt;&gt;"Ready","Review",IF(O78=0,"Unattended",IF(O78&lt;E78,"Below requirement","Covered"))))</f>
        <v/>
      </c>
      <c r="Q78" s="9">
        <f>IF(COUNTA(A78:G78,I78)=0,"",IF(OR(A78="",COUNT(B78:G78)&lt;&gt;6),"Incomplete",IF(OR(C78&lt;=B78,F78&lt;B78,H78&gt;C78,G78&lt;=0,D78&lt;1,E78&lt;1,M78&gt;0),"Review","Ready")))</f>
        <v/>
      </c>
      <c r="R78" s="10">
        <f>IF(Q78&lt;&gt;"Ready","",IF(O78=0,G78,0))</f>
        <v/>
      </c>
    </row>
    <row r="79" ht="33" customHeight="1">
      <c r="A79" s="3" t="n"/>
      <c r="B79" s="4" t="n"/>
      <c r="C79" s="4" t="n"/>
      <c r="D79" s="5" t="n"/>
      <c r="E79" s="5" t="n"/>
      <c r="F79" s="4" t="n"/>
      <c r="G79" s="6" t="n"/>
      <c r="H79" s="11">
        <f>IF(COUNT(F79:G79)=2,F79+G79/1440,"")</f>
        <v/>
      </c>
      <c r="I79" s="3" t="n"/>
      <c r="J79" s="11">
        <f>IF(I79="","",IFERROR(VLOOKUP(I79,'Relief Roster'!$A$2:$C$101,2,FALSE),""))</f>
        <v/>
      </c>
      <c r="K79" s="11">
        <f>IF(I79="","",IFERROR(VLOOKUP(I79,'Relief Roster'!$A$2:$C$101,3,FALSE),""))</f>
        <v/>
      </c>
      <c r="L79" s="12">
        <f>IF(OR(I79="",H79=""),"",SUMPRODUCT(($I$2:$I$101=I79)*ISNUMBER($F$2:$F$101)*ISNUMBER($H$2:$H$101)*($F$2:$F$101&lt;H79)*($H$2:$H$101&gt;F79))-1)</f>
        <v/>
      </c>
      <c r="M79" s="12">
        <f>IF(OR(A79="",H79=""),"",SUMPRODUCT(($A$2:$A$101=A79)*ISNUMBER($F$2:$F$101)*ISNUMBER($H$2:$H$101)*($F$2:$F$101&lt;H79)*($H$2:$H$101&gt;F79))-1)</f>
        <v/>
      </c>
      <c r="N79" s="12">
        <f>IF(Q79&lt;&gt;"Ready","",IF(AND(I79&lt;&gt;"",ISNUMBER(J79),ISNUMBER(K79),J79&lt;=F79,K79&gt;=H79,L79=0),1,0))</f>
        <v/>
      </c>
      <c r="O79" s="12">
        <f>IF(Q79="Ready",D79-1+N79,"")</f>
        <v/>
      </c>
      <c r="P79" s="13">
        <f>IF(Q79="","",IF(Q79&lt;&gt;"Ready","Review",IF(O79=0,"Unattended",IF(O79&lt;E79,"Below requirement","Covered"))))</f>
        <v/>
      </c>
      <c r="Q79" s="13">
        <f>IF(COUNTA(A79:G79,I79)=0,"",IF(OR(A79="",COUNT(B79:G79)&lt;&gt;6),"Incomplete",IF(OR(C79&lt;=B79,F79&lt;B79,H79&gt;C79,G79&lt;=0,D79&lt;1,E79&lt;1,M79&gt;0),"Review","Ready")))</f>
        <v/>
      </c>
      <c r="R79" s="14">
        <f>IF(Q79&lt;&gt;"Ready","",IF(O79=0,G79,0))</f>
        <v/>
      </c>
    </row>
    <row r="80" ht="33" customHeight="1">
      <c r="A80" s="3" t="n"/>
      <c r="B80" s="4" t="n"/>
      <c r="C80" s="4" t="n"/>
      <c r="D80" s="5" t="n"/>
      <c r="E80" s="5" t="n"/>
      <c r="F80" s="4" t="n"/>
      <c r="G80" s="6" t="n"/>
      <c r="H80" s="7">
        <f>IF(COUNT(F80:G80)=2,F80+G80/1440,"")</f>
        <v/>
      </c>
      <c r="I80" s="3" t="n"/>
      <c r="J80" s="7">
        <f>IF(I80="","",IFERROR(VLOOKUP(I80,'Relief Roster'!$A$2:$C$101,2,FALSE),""))</f>
        <v/>
      </c>
      <c r="K80" s="7">
        <f>IF(I80="","",IFERROR(VLOOKUP(I80,'Relief Roster'!$A$2:$C$101,3,FALSE),""))</f>
        <v/>
      </c>
      <c r="L80" s="8">
        <f>IF(OR(I80="",H80=""),"",SUMPRODUCT(($I$2:$I$101=I80)*ISNUMBER($F$2:$F$101)*ISNUMBER($H$2:$H$101)*($F$2:$F$101&lt;H80)*($H$2:$H$101&gt;F80))-1)</f>
        <v/>
      </c>
      <c r="M80" s="8">
        <f>IF(OR(A80="",H80=""),"",SUMPRODUCT(($A$2:$A$101=A80)*ISNUMBER($F$2:$F$101)*ISNUMBER($H$2:$H$101)*($F$2:$F$101&lt;H80)*($H$2:$H$101&gt;F80))-1)</f>
        <v/>
      </c>
      <c r="N80" s="8">
        <f>IF(Q80&lt;&gt;"Ready","",IF(AND(I80&lt;&gt;"",ISNUMBER(J80),ISNUMBER(K80),J80&lt;=F80,K80&gt;=H80,L80=0),1,0))</f>
        <v/>
      </c>
      <c r="O80" s="8">
        <f>IF(Q80="Ready",D80-1+N80,"")</f>
        <v/>
      </c>
      <c r="P80" s="9">
        <f>IF(Q80="","",IF(Q80&lt;&gt;"Ready","Review",IF(O80=0,"Unattended",IF(O80&lt;E80,"Below requirement","Covered"))))</f>
        <v/>
      </c>
      <c r="Q80" s="9">
        <f>IF(COUNTA(A80:G80,I80)=0,"",IF(OR(A80="",COUNT(B80:G80)&lt;&gt;6),"Incomplete",IF(OR(C80&lt;=B80,F80&lt;B80,H80&gt;C80,G80&lt;=0,D80&lt;1,E80&lt;1,M80&gt;0),"Review","Ready")))</f>
        <v/>
      </c>
      <c r="R80" s="10">
        <f>IF(Q80&lt;&gt;"Ready","",IF(O80=0,G80,0))</f>
        <v/>
      </c>
    </row>
    <row r="81" ht="33" customHeight="1">
      <c r="A81" s="3" t="n"/>
      <c r="B81" s="4" t="n"/>
      <c r="C81" s="4" t="n"/>
      <c r="D81" s="5" t="n"/>
      <c r="E81" s="5" t="n"/>
      <c r="F81" s="4" t="n"/>
      <c r="G81" s="6" t="n"/>
      <c r="H81" s="11">
        <f>IF(COUNT(F81:G81)=2,F81+G81/1440,"")</f>
        <v/>
      </c>
      <c r="I81" s="3" t="n"/>
      <c r="J81" s="11">
        <f>IF(I81="","",IFERROR(VLOOKUP(I81,'Relief Roster'!$A$2:$C$101,2,FALSE),""))</f>
        <v/>
      </c>
      <c r="K81" s="11">
        <f>IF(I81="","",IFERROR(VLOOKUP(I81,'Relief Roster'!$A$2:$C$101,3,FALSE),""))</f>
        <v/>
      </c>
      <c r="L81" s="12">
        <f>IF(OR(I81="",H81=""),"",SUMPRODUCT(($I$2:$I$101=I81)*ISNUMBER($F$2:$F$101)*ISNUMBER($H$2:$H$101)*($F$2:$F$101&lt;H81)*($H$2:$H$101&gt;F81))-1)</f>
        <v/>
      </c>
      <c r="M81" s="12">
        <f>IF(OR(A81="",H81=""),"",SUMPRODUCT(($A$2:$A$101=A81)*ISNUMBER($F$2:$F$101)*ISNUMBER($H$2:$H$101)*($F$2:$F$101&lt;H81)*($H$2:$H$101&gt;F81))-1)</f>
        <v/>
      </c>
      <c r="N81" s="12">
        <f>IF(Q81&lt;&gt;"Ready","",IF(AND(I81&lt;&gt;"",ISNUMBER(J81),ISNUMBER(K81),J81&lt;=F81,K81&gt;=H81,L81=0),1,0))</f>
        <v/>
      </c>
      <c r="O81" s="12">
        <f>IF(Q81="Ready",D81-1+N81,"")</f>
        <v/>
      </c>
      <c r="P81" s="13">
        <f>IF(Q81="","",IF(Q81&lt;&gt;"Ready","Review",IF(O81=0,"Unattended",IF(O81&lt;E81,"Below requirement","Covered"))))</f>
        <v/>
      </c>
      <c r="Q81" s="13">
        <f>IF(COUNTA(A81:G81,I81)=0,"",IF(OR(A81="",COUNT(B81:G81)&lt;&gt;6),"Incomplete",IF(OR(C81&lt;=B81,F81&lt;B81,H81&gt;C81,G81&lt;=0,D81&lt;1,E81&lt;1,M81&gt;0),"Review","Ready")))</f>
        <v/>
      </c>
      <c r="R81" s="14">
        <f>IF(Q81&lt;&gt;"Ready","",IF(O81=0,G81,0))</f>
        <v/>
      </c>
    </row>
    <row r="82" ht="33" customHeight="1">
      <c r="A82" s="3" t="n"/>
      <c r="B82" s="4" t="n"/>
      <c r="C82" s="4" t="n"/>
      <c r="D82" s="5" t="n"/>
      <c r="E82" s="5" t="n"/>
      <c r="F82" s="4" t="n"/>
      <c r="G82" s="6" t="n"/>
      <c r="H82" s="7">
        <f>IF(COUNT(F82:G82)=2,F82+G82/1440,"")</f>
        <v/>
      </c>
      <c r="I82" s="3" t="n"/>
      <c r="J82" s="7">
        <f>IF(I82="","",IFERROR(VLOOKUP(I82,'Relief Roster'!$A$2:$C$101,2,FALSE),""))</f>
        <v/>
      </c>
      <c r="K82" s="7">
        <f>IF(I82="","",IFERROR(VLOOKUP(I82,'Relief Roster'!$A$2:$C$101,3,FALSE),""))</f>
        <v/>
      </c>
      <c r="L82" s="8">
        <f>IF(OR(I82="",H82=""),"",SUMPRODUCT(($I$2:$I$101=I82)*ISNUMBER($F$2:$F$101)*ISNUMBER($H$2:$H$101)*($F$2:$F$101&lt;H82)*($H$2:$H$101&gt;F82))-1)</f>
        <v/>
      </c>
      <c r="M82" s="8">
        <f>IF(OR(A82="",H82=""),"",SUMPRODUCT(($A$2:$A$101=A82)*ISNUMBER($F$2:$F$101)*ISNUMBER($H$2:$H$101)*($F$2:$F$101&lt;H82)*($H$2:$H$101&gt;F82))-1)</f>
        <v/>
      </c>
      <c r="N82" s="8">
        <f>IF(Q82&lt;&gt;"Ready","",IF(AND(I82&lt;&gt;"",ISNUMBER(J82),ISNUMBER(K82),J82&lt;=F82,K82&gt;=H82,L82=0),1,0))</f>
        <v/>
      </c>
      <c r="O82" s="8">
        <f>IF(Q82="Ready",D82-1+N82,"")</f>
        <v/>
      </c>
      <c r="P82" s="9">
        <f>IF(Q82="","",IF(Q82&lt;&gt;"Ready","Review",IF(O82=0,"Unattended",IF(O82&lt;E82,"Below requirement","Covered"))))</f>
        <v/>
      </c>
      <c r="Q82" s="9">
        <f>IF(COUNTA(A82:G82,I82)=0,"",IF(OR(A82="",COUNT(B82:G82)&lt;&gt;6),"Incomplete",IF(OR(C82&lt;=B82,F82&lt;B82,H82&gt;C82,G82&lt;=0,D82&lt;1,E82&lt;1,M82&gt;0),"Review","Ready")))</f>
        <v/>
      </c>
      <c r="R82" s="10">
        <f>IF(Q82&lt;&gt;"Ready","",IF(O82=0,G82,0))</f>
        <v/>
      </c>
    </row>
    <row r="83" ht="33" customHeight="1">
      <c r="A83" s="3" t="n"/>
      <c r="B83" s="4" t="n"/>
      <c r="C83" s="4" t="n"/>
      <c r="D83" s="5" t="n"/>
      <c r="E83" s="5" t="n"/>
      <c r="F83" s="4" t="n"/>
      <c r="G83" s="6" t="n"/>
      <c r="H83" s="11">
        <f>IF(COUNT(F83:G83)=2,F83+G83/1440,"")</f>
        <v/>
      </c>
      <c r="I83" s="3" t="n"/>
      <c r="J83" s="11">
        <f>IF(I83="","",IFERROR(VLOOKUP(I83,'Relief Roster'!$A$2:$C$101,2,FALSE),""))</f>
        <v/>
      </c>
      <c r="K83" s="11">
        <f>IF(I83="","",IFERROR(VLOOKUP(I83,'Relief Roster'!$A$2:$C$101,3,FALSE),""))</f>
        <v/>
      </c>
      <c r="L83" s="12">
        <f>IF(OR(I83="",H83=""),"",SUMPRODUCT(($I$2:$I$101=I83)*ISNUMBER($F$2:$F$101)*ISNUMBER($H$2:$H$101)*($F$2:$F$101&lt;H83)*($H$2:$H$101&gt;F83))-1)</f>
        <v/>
      </c>
      <c r="M83" s="12">
        <f>IF(OR(A83="",H83=""),"",SUMPRODUCT(($A$2:$A$101=A83)*ISNUMBER($F$2:$F$101)*ISNUMBER($H$2:$H$101)*($F$2:$F$101&lt;H83)*($H$2:$H$101&gt;F83))-1)</f>
        <v/>
      </c>
      <c r="N83" s="12">
        <f>IF(Q83&lt;&gt;"Ready","",IF(AND(I83&lt;&gt;"",ISNUMBER(J83),ISNUMBER(K83),J83&lt;=F83,K83&gt;=H83,L83=0),1,0))</f>
        <v/>
      </c>
      <c r="O83" s="12">
        <f>IF(Q83="Ready",D83-1+N83,"")</f>
        <v/>
      </c>
      <c r="P83" s="13">
        <f>IF(Q83="","",IF(Q83&lt;&gt;"Ready","Review",IF(O83=0,"Unattended",IF(O83&lt;E83,"Below requirement","Covered"))))</f>
        <v/>
      </c>
      <c r="Q83" s="13">
        <f>IF(COUNTA(A83:G83,I83)=0,"",IF(OR(A83="",COUNT(B83:G83)&lt;&gt;6),"Incomplete",IF(OR(C83&lt;=B83,F83&lt;B83,H83&gt;C83,G83&lt;=0,D83&lt;1,E83&lt;1,M83&gt;0),"Review","Ready")))</f>
        <v/>
      </c>
      <c r="R83" s="14">
        <f>IF(Q83&lt;&gt;"Ready","",IF(O83=0,G83,0))</f>
        <v/>
      </c>
    </row>
    <row r="84" ht="33" customHeight="1">
      <c r="A84" s="3" t="n"/>
      <c r="B84" s="4" t="n"/>
      <c r="C84" s="4" t="n"/>
      <c r="D84" s="5" t="n"/>
      <c r="E84" s="5" t="n"/>
      <c r="F84" s="4" t="n"/>
      <c r="G84" s="6" t="n"/>
      <c r="H84" s="7">
        <f>IF(COUNT(F84:G84)=2,F84+G84/1440,"")</f>
        <v/>
      </c>
      <c r="I84" s="3" t="n"/>
      <c r="J84" s="7">
        <f>IF(I84="","",IFERROR(VLOOKUP(I84,'Relief Roster'!$A$2:$C$101,2,FALSE),""))</f>
        <v/>
      </c>
      <c r="K84" s="7">
        <f>IF(I84="","",IFERROR(VLOOKUP(I84,'Relief Roster'!$A$2:$C$101,3,FALSE),""))</f>
        <v/>
      </c>
      <c r="L84" s="8">
        <f>IF(OR(I84="",H84=""),"",SUMPRODUCT(($I$2:$I$101=I84)*ISNUMBER($F$2:$F$101)*ISNUMBER($H$2:$H$101)*($F$2:$F$101&lt;H84)*($H$2:$H$101&gt;F84))-1)</f>
        <v/>
      </c>
      <c r="M84" s="8">
        <f>IF(OR(A84="",H84=""),"",SUMPRODUCT(($A$2:$A$101=A84)*ISNUMBER($F$2:$F$101)*ISNUMBER($H$2:$H$101)*($F$2:$F$101&lt;H84)*($H$2:$H$101&gt;F84))-1)</f>
        <v/>
      </c>
      <c r="N84" s="8">
        <f>IF(Q84&lt;&gt;"Ready","",IF(AND(I84&lt;&gt;"",ISNUMBER(J84),ISNUMBER(K84),J84&lt;=F84,K84&gt;=H84,L84=0),1,0))</f>
        <v/>
      </c>
      <c r="O84" s="8">
        <f>IF(Q84="Ready",D84-1+N84,"")</f>
        <v/>
      </c>
      <c r="P84" s="9">
        <f>IF(Q84="","",IF(Q84&lt;&gt;"Ready","Review",IF(O84=0,"Unattended",IF(O84&lt;E84,"Below requirement","Covered"))))</f>
        <v/>
      </c>
      <c r="Q84" s="9">
        <f>IF(COUNTA(A84:G84,I84)=0,"",IF(OR(A84="",COUNT(B84:G84)&lt;&gt;6),"Incomplete",IF(OR(C84&lt;=B84,F84&lt;B84,H84&gt;C84,G84&lt;=0,D84&lt;1,E84&lt;1,M84&gt;0),"Review","Ready")))</f>
        <v/>
      </c>
      <c r="R84" s="10">
        <f>IF(Q84&lt;&gt;"Ready","",IF(O84=0,G84,0))</f>
        <v/>
      </c>
    </row>
    <row r="85" ht="33" customHeight="1">
      <c r="A85" s="3" t="n"/>
      <c r="B85" s="4" t="n"/>
      <c r="C85" s="4" t="n"/>
      <c r="D85" s="5" t="n"/>
      <c r="E85" s="5" t="n"/>
      <c r="F85" s="4" t="n"/>
      <c r="G85" s="6" t="n"/>
      <c r="H85" s="11">
        <f>IF(COUNT(F85:G85)=2,F85+G85/1440,"")</f>
        <v/>
      </c>
      <c r="I85" s="3" t="n"/>
      <c r="J85" s="11">
        <f>IF(I85="","",IFERROR(VLOOKUP(I85,'Relief Roster'!$A$2:$C$101,2,FALSE),""))</f>
        <v/>
      </c>
      <c r="K85" s="11">
        <f>IF(I85="","",IFERROR(VLOOKUP(I85,'Relief Roster'!$A$2:$C$101,3,FALSE),""))</f>
        <v/>
      </c>
      <c r="L85" s="12">
        <f>IF(OR(I85="",H85=""),"",SUMPRODUCT(($I$2:$I$101=I85)*ISNUMBER($F$2:$F$101)*ISNUMBER($H$2:$H$101)*($F$2:$F$101&lt;H85)*($H$2:$H$101&gt;F85))-1)</f>
        <v/>
      </c>
      <c r="M85" s="12">
        <f>IF(OR(A85="",H85=""),"",SUMPRODUCT(($A$2:$A$101=A85)*ISNUMBER($F$2:$F$101)*ISNUMBER($H$2:$H$101)*($F$2:$F$101&lt;H85)*($H$2:$H$101&gt;F85))-1)</f>
        <v/>
      </c>
      <c r="N85" s="12">
        <f>IF(Q85&lt;&gt;"Ready","",IF(AND(I85&lt;&gt;"",ISNUMBER(J85),ISNUMBER(K85),J85&lt;=F85,K85&gt;=H85,L85=0),1,0))</f>
        <v/>
      </c>
      <c r="O85" s="12">
        <f>IF(Q85="Ready",D85-1+N85,"")</f>
        <v/>
      </c>
      <c r="P85" s="13">
        <f>IF(Q85="","",IF(Q85&lt;&gt;"Ready","Review",IF(O85=0,"Unattended",IF(O85&lt;E85,"Below requirement","Covered"))))</f>
        <v/>
      </c>
      <c r="Q85" s="13">
        <f>IF(COUNTA(A85:G85,I85)=0,"",IF(OR(A85="",COUNT(B85:G85)&lt;&gt;6),"Incomplete",IF(OR(C85&lt;=B85,F85&lt;B85,H85&gt;C85,G85&lt;=0,D85&lt;1,E85&lt;1,M85&gt;0),"Review","Ready")))</f>
        <v/>
      </c>
      <c r="R85" s="14">
        <f>IF(Q85&lt;&gt;"Ready","",IF(O85=0,G85,0))</f>
        <v/>
      </c>
    </row>
    <row r="86" ht="33" customHeight="1">
      <c r="A86" s="3" t="n"/>
      <c r="B86" s="4" t="n"/>
      <c r="C86" s="4" t="n"/>
      <c r="D86" s="5" t="n"/>
      <c r="E86" s="5" t="n"/>
      <c r="F86" s="4" t="n"/>
      <c r="G86" s="6" t="n"/>
      <c r="H86" s="7">
        <f>IF(COUNT(F86:G86)=2,F86+G86/1440,"")</f>
        <v/>
      </c>
      <c r="I86" s="3" t="n"/>
      <c r="J86" s="7">
        <f>IF(I86="","",IFERROR(VLOOKUP(I86,'Relief Roster'!$A$2:$C$101,2,FALSE),""))</f>
        <v/>
      </c>
      <c r="K86" s="7">
        <f>IF(I86="","",IFERROR(VLOOKUP(I86,'Relief Roster'!$A$2:$C$101,3,FALSE),""))</f>
        <v/>
      </c>
      <c r="L86" s="8">
        <f>IF(OR(I86="",H86=""),"",SUMPRODUCT(($I$2:$I$101=I86)*ISNUMBER($F$2:$F$101)*ISNUMBER($H$2:$H$101)*($F$2:$F$101&lt;H86)*($H$2:$H$101&gt;F86))-1)</f>
        <v/>
      </c>
      <c r="M86" s="8">
        <f>IF(OR(A86="",H86=""),"",SUMPRODUCT(($A$2:$A$101=A86)*ISNUMBER($F$2:$F$101)*ISNUMBER($H$2:$H$101)*($F$2:$F$101&lt;H86)*($H$2:$H$101&gt;F86))-1)</f>
        <v/>
      </c>
      <c r="N86" s="8">
        <f>IF(Q86&lt;&gt;"Ready","",IF(AND(I86&lt;&gt;"",ISNUMBER(J86),ISNUMBER(K86),J86&lt;=F86,K86&gt;=H86,L86=0),1,0))</f>
        <v/>
      </c>
      <c r="O86" s="8">
        <f>IF(Q86="Ready",D86-1+N86,"")</f>
        <v/>
      </c>
      <c r="P86" s="9">
        <f>IF(Q86="","",IF(Q86&lt;&gt;"Ready","Review",IF(O86=0,"Unattended",IF(O86&lt;E86,"Below requirement","Covered"))))</f>
        <v/>
      </c>
      <c r="Q86" s="9">
        <f>IF(COUNTA(A86:G86,I86)=0,"",IF(OR(A86="",COUNT(B86:G86)&lt;&gt;6),"Incomplete",IF(OR(C86&lt;=B86,F86&lt;B86,H86&gt;C86,G86&lt;=0,D86&lt;1,E86&lt;1,M86&gt;0),"Review","Ready")))</f>
        <v/>
      </c>
      <c r="R86" s="10">
        <f>IF(Q86&lt;&gt;"Ready","",IF(O86=0,G86,0))</f>
        <v/>
      </c>
    </row>
    <row r="87" ht="33" customHeight="1">
      <c r="A87" s="3" t="n"/>
      <c r="B87" s="4" t="n"/>
      <c r="C87" s="4" t="n"/>
      <c r="D87" s="5" t="n"/>
      <c r="E87" s="5" t="n"/>
      <c r="F87" s="4" t="n"/>
      <c r="G87" s="6" t="n"/>
      <c r="H87" s="11">
        <f>IF(COUNT(F87:G87)=2,F87+G87/1440,"")</f>
        <v/>
      </c>
      <c r="I87" s="3" t="n"/>
      <c r="J87" s="11">
        <f>IF(I87="","",IFERROR(VLOOKUP(I87,'Relief Roster'!$A$2:$C$101,2,FALSE),""))</f>
        <v/>
      </c>
      <c r="K87" s="11">
        <f>IF(I87="","",IFERROR(VLOOKUP(I87,'Relief Roster'!$A$2:$C$101,3,FALSE),""))</f>
        <v/>
      </c>
      <c r="L87" s="12">
        <f>IF(OR(I87="",H87=""),"",SUMPRODUCT(($I$2:$I$101=I87)*ISNUMBER($F$2:$F$101)*ISNUMBER($H$2:$H$101)*($F$2:$F$101&lt;H87)*($H$2:$H$101&gt;F87))-1)</f>
        <v/>
      </c>
      <c r="M87" s="12">
        <f>IF(OR(A87="",H87=""),"",SUMPRODUCT(($A$2:$A$101=A87)*ISNUMBER($F$2:$F$101)*ISNUMBER($H$2:$H$101)*($F$2:$F$101&lt;H87)*($H$2:$H$101&gt;F87))-1)</f>
        <v/>
      </c>
      <c r="N87" s="12">
        <f>IF(Q87&lt;&gt;"Ready","",IF(AND(I87&lt;&gt;"",ISNUMBER(J87),ISNUMBER(K87),J87&lt;=F87,K87&gt;=H87,L87=0),1,0))</f>
        <v/>
      </c>
      <c r="O87" s="12">
        <f>IF(Q87="Ready",D87-1+N87,"")</f>
        <v/>
      </c>
      <c r="P87" s="13">
        <f>IF(Q87="","",IF(Q87&lt;&gt;"Ready","Review",IF(O87=0,"Unattended",IF(O87&lt;E87,"Below requirement","Covered"))))</f>
        <v/>
      </c>
      <c r="Q87" s="13">
        <f>IF(COUNTA(A87:G87,I87)=0,"",IF(OR(A87="",COUNT(B87:G87)&lt;&gt;6),"Incomplete",IF(OR(C87&lt;=B87,F87&lt;B87,H87&gt;C87,G87&lt;=0,D87&lt;1,E87&lt;1,M87&gt;0),"Review","Ready")))</f>
        <v/>
      </c>
      <c r="R87" s="14">
        <f>IF(Q87&lt;&gt;"Ready","",IF(O87=0,G87,0))</f>
        <v/>
      </c>
    </row>
    <row r="88" ht="33" customHeight="1">
      <c r="A88" s="3" t="n"/>
      <c r="B88" s="4" t="n"/>
      <c r="C88" s="4" t="n"/>
      <c r="D88" s="5" t="n"/>
      <c r="E88" s="5" t="n"/>
      <c r="F88" s="4" t="n"/>
      <c r="G88" s="6" t="n"/>
      <c r="H88" s="7">
        <f>IF(COUNT(F88:G88)=2,F88+G88/1440,"")</f>
        <v/>
      </c>
      <c r="I88" s="3" t="n"/>
      <c r="J88" s="7">
        <f>IF(I88="","",IFERROR(VLOOKUP(I88,'Relief Roster'!$A$2:$C$101,2,FALSE),""))</f>
        <v/>
      </c>
      <c r="K88" s="7">
        <f>IF(I88="","",IFERROR(VLOOKUP(I88,'Relief Roster'!$A$2:$C$101,3,FALSE),""))</f>
        <v/>
      </c>
      <c r="L88" s="8">
        <f>IF(OR(I88="",H88=""),"",SUMPRODUCT(($I$2:$I$101=I88)*ISNUMBER($F$2:$F$101)*ISNUMBER($H$2:$H$101)*($F$2:$F$101&lt;H88)*($H$2:$H$101&gt;F88))-1)</f>
        <v/>
      </c>
      <c r="M88" s="8">
        <f>IF(OR(A88="",H88=""),"",SUMPRODUCT(($A$2:$A$101=A88)*ISNUMBER($F$2:$F$101)*ISNUMBER($H$2:$H$101)*($F$2:$F$101&lt;H88)*($H$2:$H$101&gt;F88))-1)</f>
        <v/>
      </c>
      <c r="N88" s="8">
        <f>IF(Q88&lt;&gt;"Ready","",IF(AND(I88&lt;&gt;"",ISNUMBER(J88),ISNUMBER(K88),J88&lt;=F88,K88&gt;=H88,L88=0),1,0))</f>
        <v/>
      </c>
      <c r="O88" s="8">
        <f>IF(Q88="Ready",D88-1+N88,"")</f>
        <v/>
      </c>
      <c r="P88" s="9">
        <f>IF(Q88="","",IF(Q88&lt;&gt;"Ready","Review",IF(O88=0,"Unattended",IF(O88&lt;E88,"Below requirement","Covered"))))</f>
        <v/>
      </c>
      <c r="Q88" s="9">
        <f>IF(COUNTA(A88:G88,I88)=0,"",IF(OR(A88="",COUNT(B88:G88)&lt;&gt;6),"Incomplete",IF(OR(C88&lt;=B88,F88&lt;B88,H88&gt;C88,G88&lt;=0,D88&lt;1,E88&lt;1,M88&gt;0),"Review","Ready")))</f>
        <v/>
      </c>
      <c r="R88" s="10">
        <f>IF(Q88&lt;&gt;"Ready","",IF(O88=0,G88,0))</f>
        <v/>
      </c>
    </row>
    <row r="89" ht="33" customHeight="1">
      <c r="A89" s="3" t="n"/>
      <c r="B89" s="4" t="n"/>
      <c r="C89" s="4" t="n"/>
      <c r="D89" s="5" t="n"/>
      <c r="E89" s="5" t="n"/>
      <c r="F89" s="4" t="n"/>
      <c r="G89" s="6" t="n"/>
      <c r="H89" s="11">
        <f>IF(COUNT(F89:G89)=2,F89+G89/1440,"")</f>
        <v/>
      </c>
      <c r="I89" s="3" t="n"/>
      <c r="J89" s="11">
        <f>IF(I89="","",IFERROR(VLOOKUP(I89,'Relief Roster'!$A$2:$C$101,2,FALSE),""))</f>
        <v/>
      </c>
      <c r="K89" s="11">
        <f>IF(I89="","",IFERROR(VLOOKUP(I89,'Relief Roster'!$A$2:$C$101,3,FALSE),""))</f>
        <v/>
      </c>
      <c r="L89" s="12">
        <f>IF(OR(I89="",H89=""),"",SUMPRODUCT(($I$2:$I$101=I89)*ISNUMBER($F$2:$F$101)*ISNUMBER($H$2:$H$101)*($F$2:$F$101&lt;H89)*($H$2:$H$101&gt;F89))-1)</f>
        <v/>
      </c>
      <c r="M89" s="12">
        <f>IF(OR(A89="",H89=""),"",SUMPRODUCT(($A$2:$A$101=A89)*ISNUMBER($F$2:$F$101)*ISNUMBER($H$2:$H$101)*($F$2:$F$101&lt;H89)*($H$2:$H$101&gt;F89))-1)</f>
        <v/>
      </c>
      <c r="N89" s="12">
        <f>IF(Q89&lt;&gt;"Ready","",IF(AND(I89&lt;&gt;"",ISNUMBER(J89),ISNUMBER(K89),J89&lt;=F89,K89&gt;=H89,L89=0),1,0))</f>
        <v/>
      </c>
      <c r="O89" s="12">
        <f>IF(Q89="Ready",D89-1+N89,"")</f>
        <v/>
      </c>
      <c r="P89" s="13">
        <f>IF(Q89="","",IF(Q89&lt;&gt;"Ready","Review",IF(O89=0,"Unattended",IF(O89&lt;E89,"Below requirement","Covered"))))</f>
        <v/>
      </c>
      <c r="Q89" s="13">
        <f>IF(COUNTA(A89:G89,I89)=0,"",IF(OR(A89="",COUNT(B89:G89)&lt;&gt;6),"Incomplete",IF(OR(C89&lt;=B89,F89&lt;B89,H89&gt;C89,G89&lt;=0,D89&lt;1,E89&lt;1,M89&gt;0),"Review","Ready")))</f>
        <v/>
      </c>
      <c r="R89" s="14">
        <f>IF(Q89&lt;&gt;"Ready","",IF(O89=0,G89,0))</f>
        <v/>
      </c>
    </row>
    <row r="90" ht="33" customHeight="1">
      <c r="A90" s="3" t="n"/>
      <c r="B90" s="4" t="n"/>
      <c r="C90" s="4" t="n"/>
      <c r="D90" s="5" t="n"/>
      <c r="E90" s="5" t="n"/>
      <c r="F90" s="4" t="n"/>
      <c r="G90" s="6" t="n"/>
      <c r="H90" s="7">
        <f>IF(COUNT(F90:G90)=2,F90+G90/1440,"")</f>
        <v/>
      </c>
      <c r="I90" s="3" t="n"/>
      <c r="J90" s="7">
        <f>IF(I90="","",IFERROR(VLOOKUP(I90,'Relief Roster'!$A$2:$C$101,2,FALSE),""))</f>
        <v/>
      </c>
      <c r="K90" s="7">
        <f>IF(I90="","",IFERROR(VLOOKUP(I90,'Relief Roster'!$A$2:$C$101,3,FALSE),""))</f>
        <v/>
      </c>
      <c r="L90" s="8">
        <f>IF(OR(I90="",H90=""),"",SUMPRODUCT(($I$2:$I$101=I90)*ISNUMBER($F$2:$F$101)*ISNUMBER($H$2:$H$101)*($F$2:$F$101&lt;H90)*($H$2:$H$101&gt;F90))-1)</f>
        <v/>
      </c>
      <c r="M90" s="8">
        <f>IF(OR(A90="",H90=""),"",SUMPRODUCT(($A$2:$A$101=A90)*ISNUMBER($F$2:$F$101)*ISNUMBER($H$2:$H$101)*($F$2:$F$101&lt;H90)*($H$2:$H$101&gt;F90))-1)</f>
        <v/>
      </c>
      <c r="N90" s="8">
        <f>IF(Q90&lt;&gt;"Ready","",IF(AND(I90&lt;&gt;"",ISNUMBER(J90),ISNUMBER(K90),J90&lt;=F90,K90&gt;=H90,L90=0),1,0))</f>
        <v/>
      </c>
      <c r="O90" s="8">
        <f>IF(Q90="Ready",D90-1+N90,"")</f>
        <v/>
      </c>
      <c r="P90" s="9">
        <f>IF(Q90="","",IF(Q90&lt;&gt;"Ready","Review",IF(O90=0,"Unattended",IF(O90&lt;E90,"Below requirement","Covered"))))</f>
        <v/>
      </c>
      <c r="Q90" s="9">
        <f>IF(COUNTA(A90:G90,I90)=0,"",IF(OR(A90="",COUNT(B90:G90)&lt;&gt;6),"Incomplete",IF(OR(C90&lt;=B90,F90&lt;B90,H90&gt;C90,G90&lt;=0,D90&lt;1,E90&lt;1,M90&gt;0),"Review","Ready")))</f>
        <v/>
      </c>
      <c r="R90" s="10">
        <f>IF(Q90&lt;&gt;"Ready","",IF(O90=0,G90,0))</f>
        <v/>
      </c>
    </row>
    <row r="91" ht="33" customHeight="1">
      <c r="A91" s="3" t="n"/>
      <c r="B91" s="4" t="n"/>
      <c r="C91" s="4" t="n"/>
      <c r="D91" s="5" t="n"/>
      <c r="E91" s="5" t="n"/>
      <c r="F91" s="4" t="n"/>
      <c r="G91" s="6" t="n"/>
      <c r="H91" s="11">
        <f>IF(COUNT(F91:G91)=2,F91+G91/1440,"")</f>
        <v/>
      </c>
      <c r="I91" s="3" t="n"/>
      <c r="J91" s="11">
        <f>IF(I91="","",IFERROR(VLOOKUP(I91,'Relief Roster'!$A$2:$C$101,2,FALSE),""))</f>
        <v/>
      </c>
      <c r="K91" s="11">
        <f>IF(I91="","",IFERROR(VLOOKUP(I91,'Relief Roster'!$A$2:$C$101,3,FALSE),""))</f>
        <v/>
      </c>
      <c r="L91" s="12">
        <f>IF(OR(I91="",H91=""),"",SUMPRODUCT(($I$2:$I$101=I91)*ISNUMBER($F$2:$F$101)*ISNUMBER($H$2:$H$101)*($F$2:$F$101&lt;H91)*($H$2:$H$101&gt;F91))-1)</f>
        <v/>
      </c>
      <c r="M91" s="12">
        <f>IF(OR(A91="",H91=""),"",SUMPRODUCT(($A$2:$A$101=A91)*ISNUMBER($F$2:$F$101)*ISNUMBER($H$2:$H$101)*($F$2:$F$101&lt;H91)*($H$2:$H$101&gt;F91))-1)</f>
        <v/>
      </c>
      <c r="N91" s="12">
        <f>IF(Q91&lt;&gt;"Ready","",IF(AND(I91&lt;&gt;"",ISNUMBER(J91),ISNUMBER(K91),J91&lt;=F91,K91&gt;=H91,L91=0),1,0))</f>
        <v/>
      </c>
      <c r="O91" s="12">
        <f>IF(Q91="Ready",D91-1+N91,"")</f>
        <v/>
      </c>
      <c r="P91" s="13">
        <f>IF(Q91="","",IF(Q91&lt;&gt;"Ready","Review",IF(O91=0,"Unattended",IF(O91&lt;E91,"Below requirement","Covered"))))</f>
        <v/>
      </c>
      <c r="Q91" s="13">
        <f>IF(COUNTA(A91:G91,I91)=0,"",IF(OR(A91="",COUNT(B91:G91)&lt;&gt;6),"Incomplete",IF(OR(C91&lt;=B91,F91&lt;B91,H91&gt;C91,G91&lt;=0,D91&lt;1,E91&lt;1,M91&gt;0),"Review","Ready")))</f>
        <v/>
      </c>
      <c r="R91" s="14">
        <f>IF(Q91&lt;&gt;"Ready","",IF(O91=0,G91,0))</f>
        <v/>
      </c>
    </row>
    <row r="92" ht="33" customHeight="1">
      <c r="A92" s="3" t="n"/>
      <c r="B92" s="4" t="n"/>
      <c r="C92" s="4" t="n"/>
      <c r="D92" s="5" t="n"/>
      <c r="E92" s="5" t="n"/>
      <c r="F92" s="4" t="n"/>
      <c r="G92" s="6" t="n"/>
      <c r="H92" s="7">
        <f>IF(COUNT(F92:G92)=2,F92+G92/1440,"")</f>
        <v/>
      </c>
      <c r="I92" s="3" t="n"/>
      <c r="J92" s="7">
        <f>IF(I92="","",IFERROR(VLOOKUP(I92,'Relief Roster'!$A$2:$C$101,2,FALSE),""))</f>
        <v/>
      </c>
      <c r="K92" s="7">
        <f>IF(I92="","",IFERROR(VLOOKUP(I92,'Relief Roster'!$A$2:$C$101,3,FALSE),""))</f>
        <v/>
      </c>
      <c r="L92" s="8">
        <f>IF(OR(I92="",H92=""),"",SUMPRODUCT(($I$2:$I$101=I92)*ISNUMBER($F$2:$F$101)*ISNUMBER($H$2:$H$101)*($F$2:$F$101&lt;H92)*($H$2:$H$101&gt;F92))-1)</f>
        <v/>
      </c>
      <c r="M92" s="8">
        <f>IF(OR(A92="",H92=""),"",SUMPRODUCT(($A$2:$A$101=A92)*ISNUMBER($F$2:$F$101)*ISNUMBER($H$2:$H$101)*($F$2:$F$101&lt;H92)*($H$2:$H$101&gt;F92))-1)</f>
        <v/>
      </c>
      <c r="N92" s="8">
        <f>IF(Q92&lt;&gt;"Ready","",IF(AND(I92&lt;&gt;"",ISNUMBER(J92),ISNUMBER(K92),J92&lt;=F92,K92&gt;=H92,L92=0),1,0))</f>
        <v/>
      </c>
      <c r="O92" s="8">
        <f>IF(Q92="Ready",D92-1+N92,"")</f>
        <v/>
      </c>
      <c r="P92" s="9">
        <f>IF(Q92="","",IF(Q92&lt;&gt;"Ready","Review",IF(O92=0,"Unattended",IF(O92&lt;E92,"Below requirement","Covered"))))</f>
        <v/>
      </c>
      <c r="Q92" s="9">
        <f>IF(COUNTA(A92:G92,I92)=0,"",IF(OR(A92="",COUNT(B92:G92)&lt;&gt;6),"Incomplete",IF(OR(C92&lt;=B92,F92&lt;B92,H92&gt;C92,G92&lt;=0,D92&lt;1,E92&lt;1,M92&gt;0),"Review","Ready")))</f>
        <v/>
      </c>
      <c r="R92" s="10">
        <f>IF(Q92&lt;&gt;"Ready","",IF(O92=0,G92,0))</f>
        <v/>
      </c>
    </row>
    <row r="93" ht="33" customHeight="1">
      <c r="A93" s="3" t="n"/>
      <c r="B93" s="4" t="n"/>
      <c r="C93" s="4" t="n"/>
      <c r="D93" s="5" t="n"/>
      <c r="E93" s="5" t="n"/>
      <c r="F93" s="4" t="n"/>
      <c r="G93" s="6" t="n"/>
      <c r="H93" s="11">
        <f>IF(COUNT(F93:G93)=2,F93+G93/1440,"")</f>
        <v/>
      </c>
      <c r="I93" s="3" t="n"/>
      <c r="J93" s="11">
        <f>IF(I93="","",IFERROR(VLOOKUP(I93,'Relief Roster'!$A$2:$C$101,2,FALSE),""))</f>
        <v/>
      </c>
      <c r="K93" s="11">
        <f>IF(I93="","",IFERROR(VLOOKUP(I93,'Relief Roster'!$A$2:$C$101,3,FALSE),""))</f>
        <v/>
      </c>
      <c r="L93" s="12">
        <f>IF(OR(I93="",H93=""),"",SUMPRODUCT(($I$2:$I$101=I93)*ISNUMBER($F$2:$F$101)*ISNUMBER($H$2:$H$101)*($F$2:$F$101&lt;H93)*($H$2:$H$101&gt;F93))-1)</f>
        <v/>
      </c>
      <c r="M93" s="12">
        <f>IF(OR(A93="",H93=""),"",SUMPRODUCT(($A$2:$A$101=A93)*ISNUMBER($F$2:$F$101)*ISNUMBER($H$2:$H$101)*($F$2:$F$101&lt;H93)*($H$2:$H$101&gt;F93))-1)</f>
        <v/>
      </c>
      <c r="N93" s="12">
        <f>IF(Q93&lt;&gt;"Ready","",IF(AND(I93&lt;&gt;"",ISNUMBER(J93),ISNUMBER(K93),J93&lt;=F93,K93&gt;=H93,L93=0),1,0))</f>
        <v/>
      </c>
      <c r="O93" s="12">
        <f>IF(Q93="Ready",D93-1+N93,"")</f>
        <v/>
      </c>
      <c r="P93" s="13">
        <f>IF(Q93="","",IF(Q93&lt;&gt;"Ready","Review",IF(O93=0,"Unattended",IF(O93&lt;E93,"Below requirement","Covered"))))</f>
        <v/>
      </c>
      <c r="Q93" s="13">
        <f>IF(COUNTA(A93:G93,I93)=0,"",IF(OR(A93="",COUNT(B93:G93)&lt;&gt;6),"Incomplete",IF(OR(C93&lt;=B93,F93&lt;B93,H93&gt;C93,G93&lt;=0,D93&lt;1,E93&lt;1,M93&gt;0),"Review","Ready")))</f>
        <v/>
      </c>
      <c r="R93" s="14">
        <f>IF(Q93&lt;&gt;"Ready","",IF(O93=0,G93,0))</f>
        <v/>
      </c>
    </row>
    <row r="94" ht="33" customHeight="1">
      <c r="A94" s="3" t="n"/>
      <c r="B94" s="4" t="n"/>
      <c r="C94" s="4" t="n"/>
      <c r="D94" s="5" t="n"/>
      <c r="E94" s="5" t="n"/>
      <c r="F94" s="4" t="n"/>
      <c r="G94" s="6" t="n"/>
      <c r="H94" s="7">
        <f>IF(COUNT(F94:G94)=2,F94+G94/1440,"")</f>
        <v/>
      </c>
      <c r="I94" s="3" t="n"/>
      <c r="J94" s="7">
        <f>IF(I94="","",IFERROR(VLOOKUP(I94,'Relief Roster'!$A$2:$C$101,2,FALSE),""))</f>
        <v/>
      </c>
      <c r="K94" s="7">
        <f>IF(I94="","",IFERROR(VLOOKUP(I94,'Relief Roster'!$A$2:$C$101,3,FALSE),""))</f>
        <v/>
      </c>
      <c r="L94" s="8">
        <f>IF(OR(I94="",H94=""),"",SUMPRODUCT(($I$2:$I$101=I94)*ISNUMBER($F$2:$F$101)*ISNUMBER($H$2:$H$101)*($F$2:$F$101&lt;H94)*($H$2:$H$101&gt;F94))-1)</f>
        <v/>
      </c>
      <c r="M94" s="8">
        <f>IF(OR(A94="",H94=""),"",SUMPRODUCT(($A$2:$A$101=A94)*ISNUMBER($F$2:$F$101)*ISNUMBER($H$2:$H$101)*($F$2:$F$101&lt;H94)*($H$2:$H$101&gt;F94))-1)</f>
        <v/>
      </c>
      <c r="N94" s="8">
        <f>IF(Q94&lt;&gt;"Ready","",IF(AND(I94&lt;&gt;"",ISNUMBER(J94),ISNUMBER(K94),J94&lt;=F94,K94&gt;=H94,L94=0),1,0))</f>
        <v/>
      </c>
      <c r="O94" s="8">
        <f>IF(Q94="Ready",D94-1+N94,"")</f>
        <v/>
      </c>
      <c r="P94" s="9">
        <f>IF(Q94="","",IF(Q94&lt;&gt;"Ready","Review",IF(O94=0,"Unattended",IF(O94&lt;E94,"Below requirement","Covered"))))</f>
        <v/>
      </c>
      <c r="Q94" s="9">
        <f>IF(COUNTA(A94:G94,I94)=0,"",IF(OR(A94="",COUNT(B94:G94)&lt;&gt;6),"Incomplete",IF(OR(C94&lt;=B94,F94&lt;B94,H94&gt;C94,G94&lt;=0,D94&lt;1,E94&lt;1,M94&gt;0),"Review","Ready")))</f>
        <v/>
      </c>
      <c r="R94" s="10">
        <f>IF(Q94&lt;&gt;"Ready","",IF(O94=0,G94,0))</f>
        <v/>
      </c>
    </row>
    <row r="95" ht="33" customHeight="1">
      <c r="A95" s="3" t="n"/>
      <c r="B95" s="4" t="n"/>
      <c r="C95" s="4" t="n"/>
      <c r="D95" s="5" t="n"/>
      <c r="E95" s="5" t="n"/>
      <c r="F95" s="4" t="n"/>
      <c r="G95" s="6" t="n"/>
      <c r="H95" s="11">
        <f>IF(COUNT(F95:G95)=2,F95+G95/1440,"")</f>
        <v/>
      </c>
      <c r="I95" s="3" t="n"/>
      <c r="J95" s="11">
        <f>IF(I95="","",IFERROR(VLOOKUP(I95,'Relief Roster'!$A$2:$C$101,2,FALSE),""))</f>
        <v/>
      </c>
      <c r="K95" s="11">
        <f>IF(I95="","",IFERROR(VLOOKUP(I95,'Relief Roster'!$A$2:$C$101,3,FALSE),""))</f>
        <v/>
      </c>
      <c r="L95" s="12">
        <f>IF(OR(I95="",H95=""),"",SUMPRODUCT(($I$2:$I$101=I95)*ISNUMBER($F$2:$F$101)*ISNUMBER($H$2:$H$101)*($F$2:$F$101&lt;H95)*($H$2:$H$101&gt;F95))-1)</f>
        <v/>
      </c>
      <c r="M95" s="12">
        <f>IF(OR(A95="",H95=""),"",SUMPRODUCT(($A$2:$A$101=A95)*ISNUMBER($F$2:$F$101)*ISNUMBER($H$2:$H$101)*($F$2:$F$101&lt;H95)*($H$2:$H$101&gt;F95))-1)</f>
        <v/>
      </c>
      <c r="N95" s="12">
        <f>IF(Q95&lt;&gt;"Ready","",IF(AND(I95&lt;&gt;"",ISNUMBER(J95),ISNUMBER(K95),J95&lt;=F95,K95&gt;=H95,L95=0),1,0))</f>
        <v/>
      </c>
      <c r="O95" s="12">
        <f>IF(Q95="Ready",D95-1+N95,"")</f>
        <v/>
      </c>
      <c r="P95" s="13">
        <f>IF(Q95="","",IF(Q95&lt;&gt;"Ready","Review",IF(O95=0,"Unattended",IF(O95&lt;E95,"Below requirement","Covered"))))</f>
        <v/>
      </c>
      <c r="Q95" s="13">
        <f>IF(COUNTA(A95:G95,I95)=0,"",IF(OR(A95="",COUNT(B95:G95)&lt;&gt;6),"Incomplete",IF(OR(C95&lt;=B95,F95&lt;B95,H95&gt;C95,G95&lt;=0,D95&lt;1,E95&lt;1,M95&gt;0),"Review","Ready")))</f>
        <v/>
      </c>
      <c r="R95" s="14">
        <f>IF(Q95&lt;&gt;"Ready","",IF(O95=0,G95,0))</f>
        <v/>
      </c>
    </row>
    <row r="96" ht="33" customHeight="1">
      <c r="A96" s="3" t="n"/>
      <c r="B96" s="4" t="n"/>
      <c r="C96" s="4" t="n"/>
      <c r="D96" s="5" t="n"/>
      <c r="E96" s="5" t="n"/>
      <c r="F96" s="4" t="n"/>
      <c r="G96" s="6" t="n"/>
      <c r="H96" s="7">
        <f>IF(COUNT(F96:G96)=2,F96+G96/1440,"")</f>
        <v/>
      </c>
      <c r="I96" s="3" t="n"/>
      <c r="J96" s="7">
        <f>IF(I96="","",IFERROR(VLOOKUP(I96,'Relief Roster'!$A$2:$C$101,2,FALSE),""))</f>
        <v/>
      </c>
      <c r="K96" s="7">
        <f>IF(I96="","",IFERROR(VLOOKUP(I96,'Relief Roster'!$A$2:$C$101,3,FALSE),""))</f>
        <v/>
      </c>
      <c r="L96" s="8">
        <f>IF(OR(I96="",H96=""),"",SUMPRODUCT(($I$2:$I$101=I96)*ISNUMBER($F$2:$F$101)*ISNUMBER($H$2:$H$101)*($F$2:$F$101&lt;H96)*($H$2:$H$101&gt;F96))-1)</f>
        <v/>
      </c>
      <c r="M96" s="8">
        <f>IF(OR(A96="",H96=""),"",SUMPRODUCT(($A$2:$A$101=A96)*ISNUMBER($F$2:$F$101)*ISNUMBER($H$2:$H$101)*($F$2:$F$101&lt;H96)*($H$2:$H$101&gt;F96))-1)</f>
        <v/>
      </c>
      <c r="N96" s="8">
        <f>IF(Q96&lt;&gt;"Ready","",IF(AND(I96&lt;&gt;"",ISNUMBER(J96),ISNUMBER(K96),J96&lt;=F96,K96&gt;=H96,L96=0),1,0))</f>
        <v/>
      </c>
      <c r="O96" s="8">
        <f>IF(Q96="Ready",D96-1+N96,"")</f>
        <v/>
      </c>
      <c r="P96" s="9">
        <f>IF(Q96="","",IF(Q96&lt;&gt;"Ready","Review",IF(O96=0,"Unattended",IF(O96&lt;E96,"Below requirement","Covered"))))</f>
        <v/>
      </c>
      <c r="Q96" s="9">
        <f>IF(COUNTA(A96:G96,I96)=0,"",IF(OR(A96="",COUNT(B96:G96)&lt;&gt;6),"Incomplete",IF(OR(C96&lt;=B96,F96&lt;B96,H96&gt;C96,G96&lt;=0,D96&lt;1,E96&lt;1,M96&gt;0),"Review","Ready")))</f>
        <v/>
      </c>
      <c r="R96" s="10">
        <f>IF(Q96&lt;&gt;"Ready","",IF(O96=0,G96,0))</f>
        <v/>
      </c>
    </row>
    <row r="97" ht="33" customHeight="1">
      <c r="A97" s="3" t="n"/>
      <c r="B97" s="4" t="n"/>
      <c r="C97" s="4" t="n"/>
      <c r="D97" s="5" t="n"/>
      <c r="E97" s="5" t="n"/>
      <c r="F97" s="4" t="n"/>
      <c r="G97" s="6" t="n"/>
      <c r="H97" s="11">
        <f>IF(COUNT(F97:G97)=2,F97+G97/1440,"")</f>
        <v/>
      </c>
      <c r="I97" s="3" t="n"/>
      <c r="J97" s="11">
        <f>IF(I97="","",IFERROR(VLOOKUP(I97,'Relief Roster'!$A$2:$C$101,2,FALSE),""))</f>
        <v/>
      </c>
      <c r="K97" s="11">
        <f>IF(I97="","",IFERROR(VLOOKUP(I97,'Relief Roster'!$A$2:$C$101,3,FALSE),""))</f>
        <v/>
      </c>
      <c r="L97" s="12">
        <f>IF(OR(I97="",H97=""),"",SUMPRODUCT(($I$2:$I$101=I97)*ISNUMBER($F$2:$F$101)*ISNUMBER($H$2:$H$101)*($F$2:$F$101&lt;H97)*($H$2:$H$101&gt;F97))-1)</f>
        <v/>
      </c>
      <c r="M97" s="12">
        <f>IF(OR(A97="",H97=""),"",SUMPRODUCT(($A$2:$A$101=A97)*ISNUMBER($F$2:$F$101)*ISNUMBER($H$2:$H$101)*($F$2:$F$101&lt;H97)*($H$2:$H$101&gt;F97))-1)</f>
        <v/>
      </c>
      <c r="N97" s="12">
        <f>IF(Q97&lt;&gt;"Ready","",IF(AND(I97&lt;&gt;"",ISNUMBER(J97),ISNUMBER(K97),J97&lt;=F97,K97&gt;=H97,L97=0),1,0))</f>
        <v/>
      </c>
      <c r="O97" s="12">
        <f>IF(Q97="Ready",D97-1+N97,"")</f>
        <v/>
      </c>
      <c r="P97" s="13">
        <f>IF(Q97="","",IF(Q97&lt;&gt;"Ready","Review",IF(O97=0,"Unattended",IF(O97&lt;E97,"Below requirement","Covered"))))</f>
        <v/>
      </c>
      <c r="Q97" s="13">
        <f>IF(COUNTA(A97:G97,I97)=0,"",IF(OR(A97="",COUNT(B97:G97)&lt;&gt;6),"Incomplete",IF(OR(C97&lt;=B97,F97&lt;B97,H97&gt;C97,G97&lt;=0,D97&lt;1,E97&lt;1,M97&gt;0),"Review","Ready")))</f>
        <v/>
      </c>
      <c r="R97" s="14">
        <f>IF(Q97&lt;&gt;"Ready","",IF(O97=0,G97,0))</f>
        <v/>
      </c>
    </row>
    <row r="98" ht="33" customHeight="1">
      <c r="A98" s="3" t="n"/>
      <c r="B98" s="4" t="n"/>
      <c r="C98" s="4" t="n"/>
      <c r="D98" s="5" t="n"/>
      <c r="E98" s="5" t="n"/>
      <c r="F98" s="4" t="n"/>
      <c r="G98" s="6" t="n"/>
      <c r="H98" s="7">
        <f>IF(COUNT(F98:G98)=2,F98+G98/1440,"")</f>
        <v/>
      </c>
      <c r="I98" s="3" t="n"/>
      <c r="J98" s="7">
        <f>IF(I98="","",IFERROR(VLOOKUP(I98,'Relief Roster'!$A$2:$C$101,2,FALSE),""))</f>
        <v/>
      </c>
      <c r="K98" s="7">
        <f>IF(I98="","",IFERROR(VLOOKUP(I98,'Relief Roster'!$A$2:$C$101,3,FALSE),""))</f>
        <v/>
      </c>
      <c r="L98" s="8">
        <f>IF(OR(I98="",H98=""),"",SUMPRODUCT(($I$2:$I$101=I98)*ISNUMBER($F$2:$F$101)*ISNUMBER($H$2:$H$101)*($F$2:$F$101&lt;H98)*($H$2:$H$101&gt;F98))-1)</f>
        <v/>
      </c>
      <c r="M98" s="8">
        <f>IF(OR(A98="",H98=""),"",SUMPRODUCT(($A$2:$A$101=A98)*ISNUMBER($F$2:$F$101)*ISNUMBER($H$2:$H$101)*($F$2:$F$101&lt;H98)*($H$2:$H$101&gt;F98))-1)</f>
        <v/>
      </c>
      <c r="N98" s="8">
        <f>IF(Q98&lt;&gt;"Ready","",IF(AND(I98&lt;&gt;"",ISNUMBER(J98),ISNUMBER(K98),J98&lt;=F98,K98&gt;=H98,L98=0),1,0))</f>
        <v/>
      </c>
      <c r="O98" s="8">
        <f>IF(Q98="Ready",D98-1+N98,"")</f>
        <v/>
      </c>
      <c r="P98" s="9">
        <f>IF(Q98="","",IF(Q98&lt;&gt;"Ready","Review",IF(O98=0,"Unattended",IF(O98&lt;E98,"Below requirement","Covered"))))</f>
        <v/>
      </c>
      <c r="Q98" s="9">
        <f>IF(COUNTA(A98:G98,I98)=0,"",IF(OR(A98="",COUNT(B98:G98)&lt;&gt;6),"Incomplete",IF(OR(C98&lt;=B98,F98&lt;B98,H98&gt;C98,G98&lt;=0,D98&lt;1,E98&lt;1,M98&gt;0),"Review","Ready")))</f>
        <v/>
      </c>
      <c r="R98" s="10">
        <f>IF(Q98&lt;&gt;"Ready","",IF(O98=0,G98,0))</f>
        <v/>
      </c>
    </row>
    <row r="99" ht="33" customHeight="1">
      <c r="A99" s="3" t="n"/>
      <c r="B99" s="4" t="n"/>
      <c r="C99" s="4" t="n"/>
      <c r="D99" s="5" t="n"/>
      <c r="E99" s="5" t="n"/>
      <c r="F99" s="4" t="n"/>
      <c r="G99" s="6" t="n"/>
      <c r="H99" s="11">
        <f>IF(COUNT(F99:G99)=2,F99+G99/1440,"")</f>
        <v/>
      </c>
      <c r="I99" s="3" t="n"/>
      <c r="J99" s="11">
        <f>IF(I99="","",IFERROR(VLOOKUP(I99,'Relief Roster'!$A$2:$C$101,2,FALSE),""))</f>
        <v/>
      </c>
      <c r="K99" s="11">
        <f>IF(I99="","",IFERROR(VLOOKUP(I99,'Relief Roster'!$A$2:$C$101,3,FALSE),""))</f>
        <v/>
      </c>
      <c r="L99" s="12">
        <f>IF(OR(I99="",H99=""),"",SUMPRODUCT(($I$2:$I$101=I99)*ISNUMBER($F$2:$F$101)*ISNUMBER($H$2:$H$101)*($F$2:$F$101&lt;H99)*($H$2:$H$101&gt;F99))-1)</f>
        <v/>
      </c>
      <c r="M99" s="12">
        <f>IF(OR(A99="",H99=""),"",SUMPRODUCT(($A$2:$A$101=A99)*ISNUMBER($F$2:$F$101)*ISNUMBER($H$2:$H$101)*($F$2:$F$101&lt;H99)*($H$2:$H$101&gt;F99))-1)</f>
        <v/>
      </c>
      <c r="N99" s="12">
        <f>IF(Q99&lt;&gt;"Ready","",IF(AND(I99&lt;&gt;"",ISNUMBER(J99),ISNUMBER(K99),J99&lt;=F99,K99&gt;=H99,L99=0),1,0))</f>
        <v/>
      </c>
      <c r="O99" s="12">
        <f>IF(Q99="Ready",D99-1+N99,"")</f>
        <v/>
      </c>
      <c r="P99" s="13">
        <f>IF(Q99="","",IF(Q99&lt;&gt;"Ready","Review",IF(O99=0,"Unattended",IF(O99&lt;E99,"Below requirement","Covered"))))</f>
        <v/>
      </c>
      <c r="Q99" s="13">
        <f>IF(COUNTA(A99:G99,I99)=0,"",IF(OR(A99="",COUNT(B99:G99)&lt;&gt;6),"Incomplete",IF(OR(C99&lt;=B99,F99&lt;B99,H99&gt;C99,G99&lt;=0,D99&lt;1,E99&lt;1,M99&gt;0),"Review","Ready")))</f>
        <v/>
      </c>
      <c r="R99" s="14">
        <f>IF(Q99&lt;&gt;"Ready","",IF(O99=0,G99,0))</f>
        <v/>
      </c>
    </row>
    <row r="100" ht="33" customHeight="1">
      <c r="A100" s="3" t="n"/>
      <c r="B100" s="4" t="n"/>
      <c r="C100" s="4" t="n"/>
      <c r="D100" s="5" t="n"/>
      <c r="E100" s="5" t="n"/>
      <c r="F100" s="4" t="n"/>
      <c r="G100" s="6" t="n"/>
      <c r="H100" s="7">
        <f>IF(COUNT(F100:G100)=2,F100+G100/1440,"")</f>
        <v/>
      </c>
      <c r="I100" s="3" t="n"/>
      <c r="J100" s="7">
        <f>IF(I100="","",IFERROR(VLOOKUP(I100,'Relief Roster'!$A$2:$C$101,2,FALSE),""))</f>
        <v/>
      </c>
      <c r="K100" s="7">
        <f>IF(I100="","",IFERROR(VLOOKUP(I100,'Relief Roster'!$A$2:$C$101,3,FALSE),""))</f>
        <v/>
      </c>
      <c r="L100" s="8">
        <f>IF(OR(I100="",H100=""),"",SUMPRODUCT(($I$2:$I$101=I100)*ISNUMBER($F$2:$F$101)*ISNUMBER($H$2:$H$101)*($F$2:$F$101&lt;H100)*($H$2:$H$101&gt;F100))-1)</f>
        <v/>
      </c>
      <c r="M100" s="8">
        <f>IF(OR(A100="",H100=""),"",SUMPRODUCT(($A$2:$A$101=A100)*ISNUMBER($F$2:$F$101)*ISNUMBER($H$2:$H$101)*($F$2:$F$101&lt;H100)*($H$2:$H$101&gt;F100))-1)</f>
        <v/>
      </c>
      <c r="N100" s="8">
        <f>IF(Q100&lt;&gt;"Ready","",IF(AND(I100&lt;&gt;"",ISNUMBER(J100),ISNUMBER(K100),J100&lt;=F100,K100&gt;=H100,L100=0),1,0))</f>
        <v/>
      </c>
      <c r="O100" s="8">
        <f>IF(Q100="Ready",D100-1+N100,"")</f>
        <v/>
      </c>
      <c r="P100" s="9">
        <f>IF(Q100="","",IF(Q100&lt;&gt;"Ready","Review",IF(O100=0,"Unattended",IF(O100&lt;E100,"Below requirement","Covered"))))</f>
        <v/>
      </c>
      <c r="Q100" s="9">
        <f>IF(COUNTA(A100:G100,I100)=0,"",IF(OR(A100="",COUNT(B100:G100)&lt;&gt;6),"Incomplete",IF(OR(C100&lt;=B100,F100&lt;B100,H100&gt;C100,G100&lt;=0,D100&lt;1,E100&lt;1,M100&gt;0),"Review","Ready")))</f>
        <v/>
      </c>
      <c r="R100" s="10">
        <f>IF(Q100&lt;&gt;"Ready","",IF(O100=0,G100,0))</f>
        <v/>
      </c>
    </row>
    <row r="101" ht="33" customHeight="1">
      <c r="A101" s="3" t="n"/>
      <c r="B101" s="4" t="n"/>
      <c r="C101" s="4" t="n"/>
      <c r="D101" s="5" t="n"/>
      <c r="E101" s="5" t="n"/>
      <c r="F101" s="4" t="n"/>
      <c r="G101" s="6" t="n"/>
      <c r="H101" s="11">
        <f>IF(COUNT(F101:G101)=2,F101+G101/1440,"")</f>
        <v/>
      </c>
      <c r="I101" s="3" t="n"/>
      <c r="J101" s="11">
        <f>IF(I101="","",IFERROR(VLOOKUP(I101,'Relief Roster'!$A$2:$C$101,2,FALSE),""))</f>
        <v/>
      </c>
      <c r="K101" s="11">
        <f>IF(I101="","",IFERROR(VLOOKUP(I101,'Relief Roster'!$A$2:$C$101,3,FALSE),""))</f>
        <v/>
      </c>
      <c r="L101" s="12">
        <f>IF(OR(I101="",H101=""),"",SUMPRODUCT(($I$2:$I$101=I101)*ISNUMBER($F$2:$F$101)*ISNUMBER($H$2:$H$101)*($F$2:$F$101&lt;H101)*($H$2:$H$101&gt;F101))-1)</f>
        <v/>
      </c>
      <c r="M101" s="12">
        <f>IF(OR(A101="",H101=""),"",SUMPRODUCT(($A$2:$A$101=A101)*ISNUMBER($F$2:$F$101)*ISNUMBER($H$2:$H$101)*($F$2:$F$101&lt;H101)*($H$2:$H$101&gt;F101))-1)</f>
        <v/>
      </c>
      <c r="N101" s="12">
        <f>IF(Q101&lt;&gt;"Ready","",IF(AND(I101&lt;&gt;"",ISNUMBER(J101),ISNUMBER(K101),J101&lt;=F101,K101&gt;=H101,L101=0),1,0))</f>
        <v/>
      </c>
      <c r="O101" s="12">
        <f>IF(Q101="Ready",D101-1+N101,"")</f>
        <v/>
      </c>
      <c r="P101" s="13">
        <f>IF(Q101="","",IF(Q101&lt;&gt;"Ready","Review",IF(O101=0,"Unattended",IF(O101&lt;E101,"Below requirement","Covered"))))</f>
        <v/>
      </c>
      <c r="Q101" s="13">
        <f>IF(COUNTA(A101:G101,I101)=0,"",IF(OR(A101="",COUNT(B101:G101)&lt;&gt;6),"Incomplete",IF(OR(C101&lt;=B101,F101&lt;B101,H101&gt;C101,G101&lt;=0,D101&lt;1,E101&lt;1,M101&gt;0),"Review","Ready")))</f>
        <v/>
      </c>
      <c r="R101" s="14">
        <f>IF(Q101&lt;&gt;"Ready","",IF(O101=0,G101,0))</f>
        <v/>
      </c>
    </row>
  </sheetData>
  <autoFilter ref="A1:R101"/>
  <conditionalFormatting sqref="A2:R101">
    <cfRule type="expression" priority="1" dxfId="0" stopIfTrue="1">
      <formula>COUNTA($A2:$G2,$I2)=0</formula>
    </cfRule>
  </conditionalFormatting>
  <conditionalFormatting sqref="P2:P101 R2:R101">
    <cfRule type="expression" priority="2" dxfId="1">
      <formula>$P2="Unattended"</formula>
    </cfRule>
  </conditionalFormatting>
  <conditionalFormatting sqref="P2:P101">
    <cfRule type="expression" priority="3" dxfId="2">
      <formula>$P2="Below requirement"</formula>
    </cfRule>
    <cfRule type="expression" priority="8" dxfId="3">
      <formula>$P2="Covered"</formula>
    </cfRule>
  </conditionalFormatting>
  <conditionalFormatting sqref="P2:Q101">
    <cfRule type="expression" priority="4" dxfId="2">
      <formula>OR($Q2="Incomplete",$Q2="Review")</formula>
    </cfRule>
  </conditionalFormatting>
  <conditionalFormatting sqref="L2:L101">
    <cfRule type="expression" priority="5" dxfId="2">
      <formula>AND(ISNUMBER($L2),$L2&gt;0)</formula>
    </cfRule>
  </conditionalFormatting>
  <conditionalFormatting sqref="M2:M101">
    <cfRule type="expression" priority="6" dxfId="2">
      <formula>AND(ISNUMBER($M2),$M2&gt;0)</formula>
    </cfRule>
  </conditionalFormatting>
  <conditionalFormatting sqref="I2:K101 N2:N101">
    <cfRule type="expression" priority="7" dxfId="4">
      <formula>AND($I2&lt;&gt;"",$Q2="Ready",$N2=0)</formula>
    </cfRule>
  </conditionalFormatting>
  <conditionalFormatting sqref="T2:U9">
    <cfRule type="expression" priority="9" dxfId="2">
      <formula>$U$4&gt;0</formula>
    </cfRule>
  </conditionalFormatting>
  <dataValidations count="6">
    <dataValidation sqref="B2:B101" showDropDown="0" showInputMessage="1" showErrorMessage="1" allowBlank="0" errorTitle="Shift start" error="Enter a full local date and time before the shift end." promptTitle="Shift start" prompt="Enter a full local date and time before the shift end." type="custom" errorStyle="stop">
      <formula1>AND(ISNUMBER(B2),B2&gt;=1,OR(C2="",C2&gt;B2),OR(F2="",F2&gt;=B2))</formula1>
    </dataValidation>
    <dataValidation sqref="C2:C101" showDropDown="0" showInputMessage="1" showErrorMessage="1" allowBlank="0" errorTitle="Shift end" error="Enter the end date explicitly. It must follow the start and contain the break." promptTitle="Shift end" prompt="Enter the end date explicitly. It must follow the start and contain the break." type="custom" errorStyle="stop">
      <formula1>AND(ISNUMBER(C2),ISNUMBER(B2),C2&gt;B2,OR(H2="",C2&gt;=H2))</formula1>
    </dataValidation>
    <dataValidation sqref="D2:E101" showDropDown="0" showInputMessage="1" showErrorMessage="1" allowBlank="0" errorTitle="Whole guards" error="Enter a whole number of guards of at least 1." promptTitle="Whole guards" prompt="Enter a whole number of guards of at least 1." type="whole" errorStyle="stop" operator="greaterThanOrEqual">
      <formula1>1</formula1>
    </dataValidation>
    <dataValidation sqref="F2:F101" showDropDown="0" showInputMessage="1" showErrorMessage="1" allowBlank="0" errorTitle="Break start" error="Enter a full date and time inside the dated shift." promptTitle="Break start" prompt="Enter a full date and time inside the dated shift." type="custom" errorStyle="stop">
      <formula1>AND(ISNUMBER(F2),COUNT(B2:C2)=2,F2&gt;=B2,F2&lt;C2,OR(G2="",F2+G2/1440&lt;=C2))</formula1>
    </dataValidation>
    <dataValidation sqref="G2:G101" showDropDown="0" showInputMessage="1" showErrorMessage="1" allowBlank="0" errorTitle="Break minutes" error="Enter positive minutes. Copy the editable default from Assumptions." promptTitle="Break minutes" prompt="Enter positive minutes. Copy the editable default from Assumptions." type="decimal" errorStyle="stop" operator="greaterThan">
      <formula1>0</formula1>
    </dataValidation>
    <dataValidation sqref="I2:I101" showDropDown="0" showInputMessage="1" showErrorMessage="1" allowBlank="0" errorTitle="Optional relief" error="Select a fictional relief ID or leave blank." promptTitle="Optional relief" prompt="Select a fictional relief ID or leave blank." type="list" errorStyle="stop">
      <formula1>'Relief Roster'!$A$2:$A$101</formula1>
    </dataValidation>
  </dataValidations>
  <pageMargins left="0.75" right="0.75" top="1" bottom="1" header="0.5" footer="0.5"/>
  <pageSetup orientation="landscape" paperSize="8" fitToHeight="0" fitToWidth="1"/>
  <legacyDrawing xmlns:r="http://schemas.openxmlformats.org/officeDocument/2006/relationships" r:id="anysvml"/>
</worksheet>
</file>

<file path=xl/worksheets/sheet2.xml><?xml version="1.0" encoding="utf-8"?>
<worksheet xmlns="http://schemas.openxmlformats.org/spreadsheetml/2006/main">
  <sheetPr>
    <tabColor rgb="0027624F"/>
    <outlinePr summaryBelow="1" summaryRight="1"/>
    <pageSetUpPr fitToPage="1"/>
  </sheetPr>
  <dimension ref="A1:F101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7" customWidth="1" min="1" max="1"/>
    <col width="25" customWidth="1" min="2" max="2"/>
    <col width="25" customWidth="1" min="3" max="3"/>
    <col width="3" customWidth="1" min="4" max="4"/>
    <col width="40" customWidth="1" min="5" max="5"/>
    <col width="66" customWidth="1" min="6" max="6"/>
  </cols>
  <sheetData>
    <row r="1" ht="36" customHeight="1">
      <c r="A1" s="2" t="inlineStr">
        <is>
          <t>Relief ID</t>
        </is>
      </c>
      <c r="B1" s="2" t="inlineStr">
        <is>
          <t>Available From</t>
        </is>
      </c>
      <c r="C1" s="2" t="inlineStr">
        <is>
          <t>Available Until</t>
        </is>
      </c>
      <c r="E1" s="2" t="inlineStr">
        <is>
          <t>Roster instructions</t>
        </is>
      </c>
      <c r="F1" s="2" t="inlineStr">
        <is>
          <t>Fictional examples only</t>
        </is>
      </c>
    </row>
    <row r="2" ht="48" customHeight="1">
      <c r="A2" s="3" t="inlineStr">
        <is>
          <t>Example Relief A</t>
        </is>
      </c>
      <c r="B2" s="16" t="n">
        <v>46295.91666666666</v>
      </c>
      <c r="C2" s="16" t="n">
        <v>46296.25</v>
      </c>
      <c r="E2" s="9" t="inlineStr">
        <is>
          <t>All prefilled rows are fictional</t>
        </is>
      </c>
      <c r="F2" s="9" t="inlineStr">
        <is>
          <t>Example Relief A, B and C are invented planning identifiers.</t>
        </is>
      </c>
    </row>
    <row r="3" ht="48" customHeight="1">
      <c r="A3" s="3" t="inlineStr">
        <is>
          <t>Example Relief B</t>
        </is>
      </c>
      <c r="B3" s="16" t="n">
        <v>46295.91666666666</v>
      </c>
      <c r="C3" s="16" t="n">
        <v>46296.25</v>
      </c>
      <c r="E3" s="13" t="inlineStr">
        <is>
          <t>Entry order</t>
        </is>
      </c>
      <c r="F3" s="13" t="inlineStr">
        <is>
          <t>Enter Available From, then Available Until, then the unique Relief ID.</t>
        </is>
      </c>
    </row>
    <row r="4" ht="48" customHeight="1">
      <c r="A4" s="3" t="inlineStr">
        <is>
          <t>Example Relief C</t>
        </is>
      </c>
      <c r="B4" s="16" t="n">
        <v>46295.91666666666</v>
      </c>
      <c r="C4" s="16" t="n">
        <v>46296.25</v>
      </c>
      <c r="E4" s="9" t="inlineStr">
        <is>
          <t>One ID, one window</t>
        </is>
      </c>
      <c r="F4" s="9" t="inlineStr">
        <is>
          <t>One continuous availability window per ID. Split planning sessions if multiple windows are needed.</t>
        </is>
      </c>
    </row>
    <row r="5" ht="48" customHeight="1">
      <c r="A5" s="3" t="n"/>
      <c r="B5" s="16" t="n"/>
      <c r="C5" s="16" t="n"/>
      <c r="E5" s="13" t="inlineStr">
        <is>
          <t>Complete records required</t>
        </is>
      </c>
      <c r="F5" s="13" t="inlineStr">
        <is>
          <t>Amber rows are incomplete, duplicated or invalid. Correct them before relying on the plan.</t>
        </is>
      </c>
    </row>
    <row r="6" ht="48" customHeight="1">
      <c r="A6" s="3" t="n"/>
      <c r="B6" s="16" t="n"/>
      <c r="C6" s="16" t="n"/>
      <c r="E6" s="9" t="inlineStr">
        <is>
          <t>Validation limits</t>
        </is>
      </c>
      <c r="F6" s="9" t="inlineStr">
        <is>
          <t>Pasting or deleting can bypass spreadsheet validation. Check the roster and exception colors after edits.</t>
        </is>
      </c>
    </row>
    <row r="7" ht="48" customHeight="1">
      <c r="A7" s="3" t="n"/>
      <c r="B7" s="16" t="n"/>
      <c r="C7" s="16" t="n"/>
      <c r="E7" s="13" t="inlineStr">
        <is>
          <t>Availability is planned</t>
        </is>
      </c>
      <c r="F7" s="13" t="inlineStr">
        <is>
          <t>It is not attendance, live location, dispatch or confirmation that a break occurred.</t>
        </is>
      </c>
    </row>
    <row r="8" ht="26" customHeight="1">
      <c r="A8" s="3" t="n"/>
      <c r="B8" s="16" t="n"/>
      <c r="C8" s="16" t="n"/>
    </row>
    <row r="9" ht="26" customHeight="1">
      <c r="A9" s="3" t="n"/>
      <c r="B9" s="16" t="n"/>
      <c r="C9" s="16" t="n"/>
    </row>
    <row r="10" ht="26" customHeight="1">
      <c r="A10" s="3" t="n"/>
      <c r="B10" s="16" t="n"/>
      <c r="C10" s="16" t="n"/>
    </row>
    <row r="11" ht="26" customHeight="1">
      <c r="A11" s="3" t="n"/>
      <c r="B11" s="16" t="n"/>
      <c r="C11" s="16" t="n"/>
    </row>
    <row r="12" ht="26" customHeight="1">
      <c r="A12" s="3" t="n"/>
      <c r="B12" s="16" t="n"/>
      <c r="C12" s="16" t="n"/>
    </row>
    <row r="13" ht="26" customHeight="1">
      <c r="A13" s="3" t="n"/>
      <c r="B13" s="16" t="n"/>
      <c r="C13" s="16" t="n"/>
    </row>
    <row r="14" ht="26" customHeight="1">
      <c r="A14" s="3" t="n"/>
      <c r="B14" s="16" t="n"/>
      <c r="C14" s="16" t="n"/>
    </row>
    <row r="15" ht="26" customHeight="1">
      <c r="A15" s="3" t="n"/>
      <c r="B15" s="16" t="n"/>
      <c r="C15" s="16" t="n"/>
    </row>
    <row r="16" ht="26" customHeight="1">
      <c r="A16" s="3" t="n"/>
      <c r="B16" s="16" t="n"/>
      <c r="C16" s="16" t="n"/>
    </row>
    <row r="17" ht="26" customHeight="1">
      <c r="A17" s="3" t="n"/>
      <c r="B17" s="16" t="n"/>
      <c r="C17" s="16" t="n"/>
    </row>
    <row r="18" ht="26" customHeight="1">
      <c r="A18" s="3" t="n"/>
      <c r="B18" s="16" t="n"/>
      <c r="C18" s="16" t="n"/>
    </row>
    <row r="19" ht="26" customHeight="1">
      <c r="A19" s="3" t="n"/>
      <c r="B19" s="16" t="n"/>
      <c r="C19" s="16" t="n"/>
    </row>
    <row r="20" ht="26" customHeight="1">
      <c r="A20" s="3" t="n"/>
      <c r="B20" s="16" t="n"/>
      <c r="C20" s="16" t="n"/>
    </row>
    <row r="21" ht="26" customHeight="1">
      <c r="A21" s="3" t="n"/>
      <c r="B21" s="16" t="n"/>
      <c r="C21" s="16" t="n"/>
    </row>
    <row r="22" ht="26" customHeight="1">
      <c r="A22" s="3" t="n"/>
      <c r="B22" s="16" t="n"/>
      <c r="C22" s="16" t="n"/>
    </row>
    <row r="23" ht="26" customHeight="1">
      <c r="A23" s="3" t="n"/>
      <c r="B23" s="16" t="n"/>
      <c r="C23" s="16" t="n"/>
    </row>
    <row r="24" ht="26" customHeight="1">
      <c r="A24" s="3" t="n"/>
      <c r="B24" s="16" t="n"/>
      <c r="C24" s="16" t="n"/>
    </row>
    <row r="25" ht="26" customHeight="1">
      <c r="A25" s="3" t="n"/>
      <c r="B25" s="16" t="n"/>
      <c r="C25" s="16" t="n"/>
    </row>
    <row r="26" ht="26" customHeight="1">
      <c r="A26" s="3" t="n"/>
      <c r="B26" s="16" t="n"/>
      <c r="C26" s="16" t="n"/>
    </row>
    <row r="27" ht="26" customHeight="1">
      <c r="A27" s="3" t="n"/>
      <c r="B27" s="16" t="n"/>
      <c r="C27" s="16" t="n"/>
    </row>
    <row r="28" ht="26" customHeight="1">
      <c r="A28" s="3" t="n"/>
      <c r="B28" s="16" t="n"/>
      <c r="C28" s="16" t="n"/>
    </row>
    <row r="29" ht="26" customHeight="1">
      <c r="A29" s="3" t="n"/>
      <c r="B29" s="16" t="n"/>
      <c r="C29" s="16" t="n"/>
    </row>
    <row r="30" ht="26" customHeight="1">
      <c r="A30" s="3" t="n"/>
      <c r="B30" s="16" t="n"/>
      <c r="C30" s="16" t="n"/>
    </row>
    <row r="31" ht="26" customHeight="1">
      <c r="A31" s="3" t="n"/>
      <c r="B31" s="16" t="n"/>
      <c r="C31" s="16" t="n"/>
    </row>
    <row r="32" ht="26" customHeight="1">
      <c r="A32" s="3" t="n"/>
      <c r="B32" s="16" t="n"/>
      <c r="C32" s="16" t="n"/>
    </row>
    <row r="33" ht="26" customHeight="1">
      <c r="A33" s="3" t="n"/>
      <c r="B33" s="16" t="n"/>
      <c r="C33" s="16" t="n"/>
    </row>
    <row r="34" ht="26" customHeight="1">
      <c r="A34" s="3" t="n"/>
      <c r="B34" s="16" t="n"/>
      <c r="C34" s="16" t="n"/>
    </row>
    <row r="35" ht="26" customHeight="1">
      <c r="A35" s="3" t="n"/>
      <c r="B35" s="16" t="n"/>
      <c r="C35" s="16" t="n"/>
    </row>
    <row r="36" ht="26" customHeight="1">
      <c r="A36" s="3" t="n"/>
      <c r="B36" s="16" t="n"/>
      <c r="C36" s="16" t="n"/>
    </row>
    <row r="37" ht="26" customHeight="1">
      <c r="A37" s="3" t="n"/>
      <c r="B37" s="16" t="n"/>
      <c r="C37" s="16" t="n"/>
    </row>
    <row r="38" ht="26" customHeight="1">
      <c r="A38" s="3" t="n"/>
      <c r="B38" s="16" t="n"/>
      <c r="C38" s="16" t="n"/>
    </row>
    <row r="39" ht="26" customHeight="1">
      <c r="A39" s="3" t="n"/>
      <c r="B39" s="16" t="n"/>
      <c r="C39" s="16" t="n"/>
    </row>
    <row r="40" ht="26" customHeight="1">
      <c r="A40" s="3" t="n"/>
      <c r="B40" s="16" t="n"/>
      <c r="C40" s="16" t="n"/>
    </row>
    <row r="41" ht="26" customHeight="1">
      <c r="A41" s="3" t="n"/>
      <c r="B41" s="16" t="n"/>
      <c r="C41" s="16" t="n"/>
    </row>
    <row r="42" ht="26" customHeight="1">
      <c r="A42" s="3" t="n"/>
      <c r="B42" s="16" t="n"/>
      <c r="C42" s="16" t="n"/>
    </row>
    <row r="43" ht="26" customHeight="1">
      <c r="A43" s="3" t="n"/>
      <c r="B43" s="16" t="n"/>
      <c r="C43" s="16" t="n"/>
    </row>
    <row r="44" ht="26" customHeight="1">
      <c r="A44" s="3" t="n"/>
      <c r="B44" s="16" t="n"/>
      <c r="C44" s="16" t="n"/>
    </row>
    <row r="45" ht="26" customHeight="1">
      <c r="A45" s="3" t="n"/>
      <c r="B45" s="16" t="n"/>
      <c r="C45" s="16" t="n"/>
    </row>
    <row r="46" ht="26" customHeight="1">
      <c r="A46" s="3" t="n"/>
      <c r="B46" s="16" t="n"/>
      <c r="C46" s="16" t="n"/>
    </row>
    <row r="47" ht="26" customHeight="1">
      <c r="A47" s="3" t="n"/>
      <c r="B47" s="16" t="n"/>
      <c r="C47" s="16" t="n"/>
    </row>
    <row r="48" ht="26" customHeight="1">
      <c r="A48" s="3" t="n"/>
      <c r="B48" s="16" t="n"/>
      <c r="C48" s="16" t="n"/>
    </row>
    <row r="49" ht="26" customHeight="1">
      <c r="A49" s="3" t="n"/>
      <c r="B49" s="16" t="n"/>
      <c r="C49" s="16" t="n"/>
    </row>
    <row r="50" ht="26" customHeight="1">
      <c r="A50" s="3" t="n"/>
      <c r="B50" s="16" t="n"/>
      <c r="C50" s="16" t="n"/>
    </row>
    <row r="51" ht="26" customHeight="1">
      <c r="A51" s="3" t="n"/>
      <c r="B51" s="16" t="n"/>
      <c r="C51" s="16" t="n"/>
    </row>
    <row r="52" ht="26" customHeight="1">
      <c r="A52" s="3" t="n"/>
      <c r="B52" s="16" t="n"/>
      <c r="C52" s="16" t="n"/>
    </row>
    <row r="53" ht="26" customHeight="1">
      <c r="A53" s="3" t="n"/>
      <c r="B53" s="16" t="n"/>
      <c r="C53" s="16" t="n"/>
    </row>
    <row r="54" ht="26" customHeight="1">
      <c r="A54" s="3" t="n"/>
      <c r="B54" s="16" t="n"/>
      <c r="C54" s="16" t="n"/>
    </row>
    <row r="55" ht="26" customHeight="1">
      <c r="A55" s="3" t="n"/>
      <c r="B55" s="16" t="n"/>
      <c r="C55" s="16" t="n"/>
    </row>
    <row r="56" ht="26" customHeight="1">
      <c r="A56" s="3" t="n"/>
      <c r="B56" s="16" t="n"/>
      <c r="C56" s="16" t="n"/>
    </row>
    <row r="57" ht="26" customHeight="1">
      <c r="A57" s="3" t="n"/>
      <c r="B57" s="16" t="n"/>
      <c r="C57" s="16" t="n"/>
    </row>
    <row r="58" ht="26" customHeight="1">
      <c r="A58" s="3" t="n"/>
      <c r="B58" s="16" t="n"/>
      <c r="C58" s="16" t="n"/>
    </row>
    <row r="59" ht="26" customHeight="1">
      <c r="A59" s="3" t="n"/>
      <c r="B59" s="16" t="n"/>
      <c r="C59" s="16" t="n"/>
    </row>
    <row r="60" ht="26" customHeight="1">
      <c r="A60" s="3" t="n"/>
      <c r="B60" s="16" t="n"/>
      <c r="C60" s="16" t="n"/>
    </row>
    <row r="61" ht="26" customHeight="1">
      <c r="A61" s="3" t="n"/>
      <c r="B61" s="16" t="n"/>
      <c r="C61" s="16" t="n"/>
    </row>
    <row r="62" ht="26" customHeight="1">
      <c r="A62" s="3" t="n"/>
      <c r="B62" s="16" t="n"/>
      <c r="C62" s="16" t="n"/>
    </row>
    <row r="63" ht="26" customHeight="1">
      <c r="A63" s="3" t="n"/>
      <c r="B63" s="16" t="n"/>
      <c r="C63" s="16" t="n"/>
    </row>
    <row r="64" ht="26" customHeight="1">
      <c r="A64" s="3" t="n"/>
      <c r="B64" s="16" t="n"/>
      <c r="C64" s="16" t="n"/>
    </row>
    <row r="65" ht="26" customHeight="1">
      <c r="A65" s="3" t="n"/>
      <c r="B65" s="16" t="n"/>
      <c r="C65" s="16" t="n"/>
    </row>
    <row r="66" ht="26" customHeight="1">
      <c r="A66" s="3" t="n"/>
      <c r="B66" s="16" t="n"/>
      <c r="C66" s="16" t="n"/>
    </row>
    <row r="67" ht="26" customHeight="1">
      <c r="A67" s="3" t="n"/>
      <c r="B67" s="16" t="n"/>
      <c r="C67" s="16" t="n"/>
    </row>
    <row r="68" ht="26" customHeight="1">
      <c r="A68" s="3" t="n"/>
      <c r="B68" s="16" t="n"/>
      <c r="C68" s="16" t="n"/>
    </row>
    <row r="69" ht="26" customHeight="1">
      <c r="A69" s="3" t="n"/>
      <c r="B69" s="16" t="n"/>
      <c r="C69" s="16" t="n"/>
    </row>
    <row r="70" ht="26" customHeight="1">
      <c r="A70" s="3" t="n"/>
      <c r="B70" s="16" t="n"/>
      <c r="C70" s="16" t="n"/>
    </row>
    <row r="71" ht="26" customHeight="1">
      <c r="A71" s="3" t="n"/>
      <c r="B71" s="16" t="n"/>
      <c r="C71" s="16" t="n"/>
    </row>
    <row r="72" ht="26" customHeight="1">
      <c r="A72" s="3" t="n"/>
      <c r="B72" s="16" t="n"/>
      <c r="C72" s="16" t="n"/>
    </row>
    <row r="73" ht="26" customHeight="1">
      <c r="A73" s="3" t="n"/>
      <c r="B73" s="16" t="n"/>
      <c r="C73" s="16" t="n"/>
    </row>
    <row r="74" ht="26" customHeight="1">
      <c r="A74" s="3" t="n"/>
      <c r="B74" s="16" t="n"/>
      <c r="C74" s="16" t="n"/>
    </row>
    <row r="75" ht="26" customHeight="1">
      <c r="A75" s="3" t="n"/>
      <c r="B75" s="16" t="n"/>
      <c r="C75" s="16" t="n"/>
    </row>
    <row r="76" ht="26" customHeight="1">
      <c r="A76" s="3" t="n"/>
      <c r="B76" s="16" t="n"/>
      <c r="C76" s="16" t="n"/>
    </row>
    <row r="77" ht="26" customHeight="1">
      <c r="A77" s="3" t="n"/>
      <c r="B77" s="16" t="n"/>
      <c r="C77" s="16" t="n"/>
    </row>
    <row r="78" ht="26" customHeight="1">
      <c r="A78" s="3" t="n"/>
      <c r="B78" s="16" t="n"/>
      <c r="C78" s="16" t="n"/>
    </row>
    <row r="79" ht="26" customHeight="1">
      <c r="A79" s="3" t="n"/>
      <c r="B79" s="16" t="n"/>
      <c r="C79" s="16" t="n"/>
    </row>
    <row r="80" ht="26" customHeight="1">
      <c r="A80" s="3" t="n"/>
      <c r="B80" s="16" t="n"/>
      <c r="C80" s="16" t="n"/>
    </row>
    <row r="81" ht="26" customHeight="1">
      <c r="A81" s="3" t="n"/>
      <c r="B81" s="16" t="n"/>
      <c r="C81" s="16" t="n"/>
    </row>
    <row r="82" ht="26" customHeight="1">
      <c r="A82" s="3" t="n"/>
      <c r="B82" s="16" t="n"/>
      <c r="C82" s="16" t="n"/>
    </row>
    <row r="83" ht="26" customHeight="1">
      <c r="A83" s="3" t="n"/>
      <c r="B83" s="16" t="n"/>
      <c r="C83" s="16" t="n"/>
    </row>
    <row r="84" ht="26" customHeight="1">
      <c r="A84" s="3" t="n"/>
      <c r="B84" s="16" t="n"/>
      <c r="C84" s="16" t="n"/>
    </row>
    <row r="85" ht="26" customHeight="1">
      <c r="A85" s="3" t="n"/>
      <c r="B85" s="16" t="n"/>
      <c r="C85" s="16" t="n"/>
    </row>
    <row r="86" ht="26" customHeight="1">
      <c r="A86" s="3" t="n"/>
      <c r="B86" s="16" t="n"/>
      <c r="C86" s="16" t="n"/>
    </row>
    <row r="87" ht="26" customHeight="1">
      <c r="A87" s="3" t="n"/>
      <c r="B87" s="16" t="n"/>
      <c r="C87" s="16" t="n"/>
    </row>
    <row r="88" ht="26" customHeight="1">
      <c r="A88" s="3" t="n"/>
      <c r="B88" s="16" t="n"/>
      <c r="C88" s="16" t="n"/>
    </row>
    <row r="89" ht="26" customHeight="1">
      <c r="A89" s="3" t="n"/>
      <c r="B89" s="16" t="n"/>
      <c r="C89" s="16" t="n"/>
    </row>
    <row r="90" ht="26" customHeight="1">
      <c r="A90" s="3" t="n"/>
      <c r="B90" s="16" t="n"/>
      <c r="C90" s="16" t="n"/>
    </row>
    <row r="91" ht="26" customHeight="1">
      <c r="A91" s="3" t="n"/>
      <c r="B91" s="16" t="n"/>
      <c r="C91" s="16" t="n"/>
    </row>
    <row r="92" ht="26" customHeight="1">
      <c r="A92" s="3" t="n"/>
      <c r="B92" s="16" t="n"/>
      <c r="C92" s="16" t="n"/>
    </row>
    <row r="93" ht="26" customHeight="1">
      <c r="A93" s="3" t="n"/>
      <c r="B93" s="16" t="n"/>
      <c r="C93" s="16" t="n"/>
    </row>
    <row r="94" ht="26" customHeight="1">
      <c r="A94" s="3" t="n"/>
      <c r="B94" s="16" t="n"/>
      <c r="C94" s="16" t="n"/>
    </row>
    <row r="95" ht="26" customHeight="1">
      <c r="A95" s="3" t="n"/>
      <c r="B95" s="16" t="n"/>
      <c r="C95" s="16" t="n"/>
    </row>
    <row r="96" ht="26" customHeight="1">
      <c r="A96" s="3" t="n"/>
      <c r="B96" s="16" t="n"/>
      <c r="C96" s="16" t="n"/>
    </row>
    <row r="97" ht="26" customHeight="1">
      <c r="A97" s="3" t="n"/>
      <c r="B97" s="16" t="n"/>
      <c r="C97" s="16" t="n"/>
    </row>
    <row r="98" ht="26" customHeight="1">
      <c r="A98" s="3" t="n"/>
      <c r="B98" s="16" t="n"/>
      <c r="C98" s="16" t="n"/>
    </row>
    <row r="99" ht="26" customHeight="1">
      <c r="A99" s="3" t="n"/>
      <c r="B99" s="16" t="n"/>
      <c r="C99" s="16" t="n"/>
    </row>
    <row r="100" ht="26" customHeight="1">
      <c r="A100" s="3" t="n"/>
      <c r="B100" s="16" t="n"/>
      <c r="C100" s="16" t="n"/>
    </row>
    <row r="101" ht="26" customHeight="1">
      <c r="A101" s="3" t="n"/>
      <c r="B101" s="16" t="n"/>
      <c r="C101" s="16" t="n"/>
    </row>
  </sheetData>
  <autoFilter ref="A1:C101"/>
  <conditionalFormatting sqref="A2:C101">
    <cfRule type="expression" priority="1" dxfId="0" stopIfTrue="1">
      <formula>COUNTA($A2:$C2)=0</formula>
    </cfRule>
    <cfRule type="expression" priority="2" dxfId="2">
      <formula>AND(COUNTA($A2:$C2)&gt;0,NOT(AND(ISTEXT($A2),LEN(TRIM($A2))&gt;0,COUNTIF($A$2:$A$101,$A2)=1,COUNT($B2:$C2)=2,$B2&gt;=1,$C2&gt;$B2)))</formula>
    </cfRule>
  </conditionalFormatting>
  <dataValidations count="3">
    <dataValidation sqref="A2:A101" showDropDown="0" showInputMessage="1" showErrorMessage="1" allowBlank="0" errorTitle="Unique relief ID" error="Enter availability first, then a unique ID. One continuous window per ID." promptTitle="Unique relief ID" prompt="Enter availability first, then a unique ID. One continuous window per ID." type="custom" errorStyle="stop">
      <formula1>AND(ISTEXT(A2),LEN(TRIM(A2))&gt;0,COUNTIF($A$2:$A$101,A2)=1,COUNT(B2:C2)=2,B2&gt;=1,C2&gt;B2)</formula1>
    </dataValidation>
    <dataValidation sqref="B2:B101" showDropDown="0" showInputMessage="1" showErrorMessage="1" allowBlank="0" errorTitle="Availability start" error="Enter the full start date and time. Enter the ID only after both dates." promptTitle="Availability start" prompt="Enter the full start date and time. Enter the ID only after both dates." type="custom" errorStyle="stop">
      <formula1>AND(ISNUMBER(B2),B2&gt;=1,OR(C2="",C2&gt;B2),OR(A2="",AND(ISNUMBER(C2),C2&gt;B2)))</formula1>
    </dataValidation>
    <dataValidation sqref="C2:C101" showDropDown="0" showInputMessage="1" showErrorMessage="1" allowBlank="0" errorTitle="Availability end" error="Enter a full date and time strictly after the availability start." promptTitle="Availability end" prompt="Enter a full date and time strictly after the availability start." type="custom" errorStyle="stop">
      <formula1>AND(ISNUMBER(C2),ISNUMBER(B2),B2&gt;=1,C2&gt;B2)</formula1>
    </dataValidation>
  </dataValidations>
  <pageMargins left="0.75" right="0.75" top="1" bottom="1" header="0.5" footer="0.5"/>
  <pageSetup orientation="landscape" paperSize="8" fitToHeight="0" fitToWidth="1"/>
</worksheet>
</file>

<file path=xl/worksheets/sheet3.xml><?xml version="1.0" encoding="utf-8"?>
<worksheet xmlns="http://schemas.openxmlformats.org/spreadsheetml/2006/main">
  <sheetPr>
    <tabColor rgb="00819C86"/>
    <outlinePr summaryBelow="1" summaryRight="1"/>
    <pageSetUpPr fitToPage="1"/>
  </sheetPr>
  <dimension ref="A1:B2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3" customWidth="1" min="1" max="1"/>
    <col width="106" customWidth="1" min="2" max="2"/>
  </cols>
  <sheetData>
    <row r="1">
      <c r="A1" s="2" t="inlineStr">
        <is>
          <t>Planning assumption or instruction</t>
        </is>
      </c>
      <c r="B1" s="2" t="inlineStr">
        <is>
          <t>Editable value or guidance</t>
        </is>
      </c>
    </row>
    <row r="2" ht="43" customHeight="1">
      <c r="A2" s="9" t="inlineStr">
        <is>
          <t>Default break length (minutes)</t>
        </is>
      </c>
      <c r="B2" s="17" t="n">
        <v>30</v>
      </c>
    </row>
    <row r="3" ht="43" customHeight="1">
      <c r="A3" s="13" t="inlineStr">
        <is>
          <t>Example shift start date</t>
        </is>
      </c>
      <c r="B3" s="20" t="n">
        <v>46295</v>
      </c>
    </row>
    <row r="4" ht="43" customHeight="1">
      <c r="A4" s="9" t="inlineStr">
        <is>
          <t>Example shift start time</t>
        </is>
      </c>
      <c r="B4" s="21" t="n">
        <v>0.9166666666666666</v>
      </c>
    </row>
    <row r="5" ht="43" customHeight="1">
      <c r="A5" s="13" t="inlineStr">
        <is>
          <t>Example shift end time on the following day</t>
        </is>
      </c>
      <c r="B5" s="21" t="n">
        <v>0.25</v>
      </c>
    </row>
    <row r="6" ht="43" customHeight="1">
      <c r="A6" s="9" t="inlineStr">
        <is>
          <t>Guard departures per record</t>
        </is>
      </c>
      <c r="B6" s="9" t="n">
        <v>1</v>
      </c>
    </row>
    <row r="7" ht="43" customHeight="1">
      <c r="A7" s="13" t="inlineStr">
        <is>
          <t>Baseline staffing assumption</t>
        </is>
      </c>
      <c r="B7" s="3" t="inlineStr">
        <is>
          <t>Staffing before the break remains constant throughout that break window.</t>
        </is>
      </c>
    </row>
    <row r="8" ht="43" customHeight="1">
      <c r="A8" s="9" t="inlineStr">
        <is>
          <t>Staffing and break allowances</t>
        </is>
      </c>
      <c r="B8" s="3" t="inlineStr">
        <is>
          <t>Staffing counts, requirements and break allowances are user planning assumptions, not legal defaults or guarantees.</t>
        </is>
      </c>
    </row>
    <row r="9" ht="43" customHeight="1">
      <c r="A9" s="13" t="inlineStr">
        <is>
          <t>Fictional data notice</t>
        </is>
      </c>
      <c r="B9" s="13" t="inlineStr">
        <is>
          <t>All prefilled posts, relief identifiers, dates and break records are fictional examples.</t>
        </is>
      </c>
    </row>
    <row r="10" ht="43" customHeight="1">
      <c r="A10" s="9" t="inlineStr">
        <is>
          <t>Create a new break record</t>
        </is>
      </c>
      <c r="B10" s="9" t="inlineStr">
        <is>
          <t>Use rows 2–101. Copy B2 here as a value into Break Plan column G, then edit as needed. Unused rows remain empty.</t>
        </is>
      </c>
    </row>
    <row r="11" ht="43" customHeight="1">
      <c r="A11" s="13" t="inlineStr">
        <is>
          <t>Default changes</t>
        </is>
      </c>
      <c r="B11" s="13" t="inlineStr">
        <is>
          <t>Changing the default or example shift assumptions does not rewrite existing dated records.</t>
        </is>
      </c>
    </row>
    <row r="12" ht="43" customHeight="1">
      <c r="A12" s="9" t="inlineStr">
        <is>
          <t>Editable Break Plan columns</t>
        </is>
      </c>
      <c r="B12" s="9" t="inlineStr">
        <is>
          <t>A:G and I are inputs. H, J:R are calculations; they are visually distinguished but not locked.</t>
        </is>
      </c>
    </row>
    <row r="13" ht="43" customHeight="1">
      <c r="A13" s="13" t="inlineStr">
        <is>
          <t>Roster dropdown</t>
        </is>
      </c>
      <c r="B13" s="13" t="inlineStr">
        <is>
          <t>Break Plan column I uses the direct roster range, without a named range. Leave blank when no relief is assigned.</t>
        </is>
      </c>
    </row>
    <row r="14" ht="43" customHeight="1">
      <c r="A14" s="9" t="inlineStr">
        <is>
          <t>Record meaning</t>
        </is>
      </c>
      <c r="B14" s="9" t="inlineStr">
        <is>
          <t>One row is one guard's planned break at one post, with at most one assigned relief guard.</t>
        </is>
      </c>
    </row>
    <row r="15" ht="43" customHeight="1">
      <c r="A15" s="13" t="inlineStr">
        <is>
          <t>Same-post overlaps</t>
        </is>
      </c>
      <c r="B15" s="13" t="inlineStr">
        <is>
          <t>Overlapping breaks for the same Post ID require manual resolution before coverage is calculated.</t>
        </is>
      </c>
    </row>
    <row r="16" ht="43" customHeight="1">
      <c r="A16" s="9" t="inlineStr">
        <is>
          <t>Relief treatment</t>
        </is>
      </c>
      <c r="B16" s="9" t="inlineStr">
        <is>
          <t>Conflicting or unavailable relief contributes zero for the entire break. Missing IDs also contribute zero.</t>
        </is>
      </c>
    </row>
    <row r="17" ht="43" customHeight="1">
      <c r="A17" s="13" t="inlineStr">
        <is>
          <t>Conflict boundary</t>
        </is>
      </c>
      <c r="B17" s="13" t="inlineStr">
        <is>
          <t>Strict overlap is required: touching endpoints do not conflict. Conflicts outside entered breaks are not detected.</t>
        </is>
      </c>
    </row>
    <row r="18" ht="43" customHeight="1">
      <c r="A18" s="9" t="inlineStr">
        <is>
          <t>Date and time entry</t>
        </is>
      </c>
      <c r="B18" s="9" t="inlineStr">
        <is>
          <t>Use full local dates and 24-hour times: MM/DD/YYYY hh:mm. Enter overnight end dates explicitly.</t>
        </is>
      </c>
    </row>
    <row r="19" ht="43" customHeight="1">
      <c r="A19" s="13" t="inlineStr">
        <is>
          <t>Daylight-saving changes</t>
        </is>
      </c>
      <c r="B19" s="13" t="inlineStr">
        <is>
          <t>Do not plan across daylight-saving clock changes without manually resolving the time basis.</t>
        </is>
      </c>
    </row>
    <row r="20" ht="43" customHeight="1">
      <c r="A20" s="9" t="inlineStr">
        <is>
          <t>Decision workflow</t>
        </is>
      </c>
      <c r="B20" s="9" t="inlineStr">
        <is>
          <t>Review roster warnings first. Filter Record Check, Coverage Status, Relief Conflict Count and Usable Relief to find exceptions.</t>
        </is>
      </c>
    </row>
    <row r="21" ht="43" customHeight="1">
      <c r="A21" s="13" t="inlineStr">
        <is>
          <t>Summary interpretation</t>
        </is>
      </c>
      <c r="B21" s="13" t="inlineStr">
        <is>
          <t>Ready does not mean covered. Incomplete and Review records are excluded; coverage totals are provisional while unresolved records remain.</t>
        </is>
      </c>
    </row>
    <row r="22" ht="43" customHeight="1">
      <c r="A22" s="9" t="inlineStr">
        <is>
          <t>Post-minute interpretation</t>
        </is>
      </c>
      <c r="B22" s="9" t="inlineStr">
        <is>
          <t>Unattended post-minutes sum whole ready breaks with zero planned staff; they are not elapsed site downtime.</t>
        </is>
      </c>
    </row>
    <row r="23" ht="43" customHeight="1">
      <c r="A23" s="13" t="inlineStr">
        <is>
          <t>Not calculated</t>
        </is>
      </c>
      <c r="B23" s="13" t="inlineStr">
        <is>
          <t>No actual attendance, paid hours, billable hours, USD rates, margin or markup is calculated.</t>
        </is>
      </c>
    </row>
    <row r="24" ht="43" customHeight="1">
      <c r="A24" s="9" t="inlineStr">
        <is>
          <t>Scope limitations</t>
        </is>
      </c>
      <c r="B24" s="9" t="inlineStr">
        <is>
          <t>This is manual planned coverage, not attendance, dispatch, optimization or proof that a break occurred.</t>
        </is>
      </c>
    </row>
    <row r="25" ht="43" customHeight="1">
      <c r="A25" s="13" t="inlineStr">
        <is>
          <t>Verification and recalculation</t>
        </is>
      </c>
      <c r="B25" s="13" t="inlineStr">
        <is>
          <t>Creation-time Python reference checks test coverage and conflicts. Formula structure is checked separately. Excel or LibreOffice must recalculate; Python does not evaluate spreadsheet formulas.</t>
        </is>
      </c>
    </row>
  </sheetData>
  <autoFilter ref="A1:B25"/>
  <dataValidations count="3">
    <dataValidation sqref="B2" showDropDown="0" showInputMessage="1" showErrorMessage="1" allowBlank="0" errorTitle="Default minutes" error="Enter a positive default break length." promptTitle="Default minutes" prompt="Enter a positive default break length." type="decimal" errorStyle="stop" operator="greaterThan">
      <formula1>0</formula1>
    </dataValidation>
    <dataValidation sqref="B3" showDropDown="0" showInputMessage="1" showErrorMessage="1" allowBlank="0" errorTitle="Example date" error="Enter a valid planning date." promptTitle="Example date" prompt="Enter a valid planning date." type="date" errorStyle="stop" operator="greaterThanOrEqual">
      <formula1>1</formula1>
    </dataValidation>
    <dataValidation sqref="B4:B5" showDropDown="0" showInputMessage="1" showErrorMessage="1" allowBlank="0" errorTitle="Local clock time" error="Enter a valid 24-hour clock time." promptTitle="Local clock time" prompt="Enter a valid 24-hour clock time." type="time" errorStyle="stop" operator="between">
      <formula1>0</formula1>
      <formula2>0.99999999</formula2>
    </dataValidation>
  </dataValidations>
  <pageMargins left="0.75" right="0.75" top="1" bottom="1" header="0.5" footer="0.5"/>
  <pageSetup orientation="landscape" paperSize="8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2026-09-29T21:05:37Z</dcterms:created>
  <dcterms:modified xmlns:dcterms="http://purl.org/dc/terms/" xmlns:xsi="http://www.w3.org/2001/XMLSchema-instance" xsi:type="dcterms:W3CDTF">2026-09-29T21:05:38+00:00Z</dcterms:modified>
</cp:coreProperties>
</file>